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rrbhd1fs1\ABRRBH_FolderRedirect\areddy\Desktop\Rodeo\Bill Osceola\"/>
    </mc:Choice>
  </mc:AlternateContent>
  <bookViews>
    <workbookView xWindow="-120" yWindow="-120" windowWidth="20736" windowHeight="11160" tabRatio="909" firstSheet="10" activeTab="14"/>
  </bookViews>
  <sheets>
    <sheet name="All Indian Rodeo" sheetId="23" r:id="rId1"/>
    <sheet name="Bareback" sheetId="1" r:id="rId2"/>
    <sheet name="Steer Wrestling" sheetId="7" r:id="rId3"/>
    <sheet name="Saddle Bronc" sheetId="3" r:id="rId4"/>
    <sheet name="Tie Down" sheetId="5" r:id="rId5"/>
    <sheet name="Breakaway" sheetId="6" r:id="rId6"/>
    <sheet name="Open Teams" sheetId="16" r:id="rId7"/>
    <sheet name="Barrel Racing" sheetId="8" r:id="rId8"/>
    <sheet name="Bull Riding" sheetId="30" r:id="rId9"/>
    <sheet name="Jr. Barrel Racing" sheetId="32" r:id="rId10"/>
    <sheet name="Jr. Breakaway" sheetId="31" r:id="rId11"/>
    <sheet name="Sr. Team Roping" sheetId="35" r:id="rId12"/>
    <sheet name="Sr. Breakaway" sheetId="19" r:id="rId13"/>
    <sheet name="Jr. Bull Riding" sheetId="22" r:id="rId14"/>
    <sheet name="RESULTS" sheetId="26" r:id="rId15"/>
    <sheet name="STOCK FEES" sheetId="27" r:id="rId16"/>
    <sheet name="JUDGES.TIMERSCES.PAY" sheetId="28" r:id="rId17"/>
    <sheet name="Sanction Fee" sheetId="33" r:id="rId18"/>
  </sheets>
  <definedNames>
    <definedName name="_xlnm.Print_Area" localSheetId="0">'All Indian Rodeo'!$A$1:$Q$39</definedName>
    <definedName name="_xlnm.Print_Area" localSheetId="1">Bareback!$A$1:$O$39</definedName>
    <definedName name="_xlnm.Print_Area" localSheetId="7">'Barrel Racing'!$A$1:$O$39</definedName>
    <definedName name="_xlnm.Print_Area" localSheetId="5">Breakaway!$A$1:$O$39</definedName>
    <definedName name="_xlnm.Print_Area" localSheetId="8">'Bull Riding'!$A$1:$O$39</definedName>
    <definedName name="_xlnm.Print_Area" localSheetId="9">'Jr. Barrel Racing'!$A$1:$O$39</definedName>
    <definedName name="_xlnm.Print_Area" localSheetId="10">'Jr. Breakaway'!$A$1:$O$39</definedName>
    <definedName name="_xlnm.Print_Area" localSheetId="13">'Jr. Bull Riding'!$A$1:$O$39</definedName>
    <definedName name="_xlnm.Print_Area" localSheetId="16">JUDGES.TIMERSCES.PAY!$A$1:$I$79</definedName>
    <definedName name="_xlnm.Print_Area" localSheetId="6">'Open Teams'!$A$1:$O$39</definedName>
    <definedName name="_xlnm.Print_Area" localSheetId="3">'Saddle Bronc'!$A$1:$O$39</definedName>
    <definedName name="_xlnm.Print_Area" localSheetId="17">'Sanction Fee'!$A$1:$F$52</definedName>
    <definedName name="_xlnm.Print_Area" localSheetId="12">'Sr. Breakaway'!$A$1:$O$39</definedName>
    <definedName name="_xlnm.Print_Area" localSheetId="11">'Sr. Team Roping'!$A$1:$O$39</definedName>
    <definedName name="_xlnm.Print_Area" localSheetId="2">'Steer Wrestling'!$A$1:$O$39</definedName>
    <definedName name="_xlnm.Print_Area" localSheetId="15">'STOCK FEES'!$A$1:$F$36</definedName>
    <definedName name="_xlnm.Print_Area" localSheetId="4">'Tie Down'!$A$1:$O$39</definedName>
    <definedName name="_xlnm.Print_Titles" localSheetId="0">'All Indian Rodeo'!$1:$4</definedName>
    <definedName name="_xlnm.Print_Titles" localSheetId="16">JUDGES.TIMERSCES.PAY!$1:$3</definedName>
    <definedName name="_xlnm.Print_Titles" localSheetId="17">'Sanction Fee'!$1:$3</definedName>
    <definedName name="_xlnm.Print_Titles" localSheetId="15">'STOCK FEES'!$1:$3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26" l="1"/>
  <c r="I32" i="26"/>
  <c r="H32" i="26"/>
  <c r="J30" i="26"/>
  <c r="J31" i="26"/>
  <c r="I30" i="26"/>
  <c r="I31" i="26"/>
  <c r="H30" i="26"/>
  <c r="H31" i="26"/>
  <c r="J20" i="26"/>
  <c r="J21" i="26"/>
  <c r="I20" i="26"/>
  <c r="I21" i="26"/>
  <c r="H20" i="26"/>
  <c r="H21" i="26"/>
  <c r="J10" i="26"/>
  <c r="J11" i="26"/>
  <c r="I10" i="26"/>
  <c r="I11" i="26"/>
  <c r="H10" i="26"/>
  <c r="H11" i="26"/>
  <c r="D42" i="26"/>
  <c r="D43" i="26"/>
  <c r="C42" i="26"/>
  <c r="C43" i="26"/>
  <c r="B42" i="26"/>
  <c r="B43" i="26"/>
  <c r="D32" i="26"/>
  <c r="D33" i="26"/>
  <c r="C32" i="26"/>
  <c r="C33" i="26"/>
  <c r="B32" i="26"/>
  <c r="B33" i="26"/>
  <c r="D20" i="26"/>
  <c r="D21" i="26"/>
  <c r="D22" i="26"/>
  <c r="D23" i="26"/>
  <c r="C20" i="26"/>
  <c r="C21" i="26"/>
  <c r="C22" i="26"/>
  <c r="C23" i="26"/>
  <c r="B22" i="26"/>
  <c r="B23" i="26"/>
  <c r="B20" i="26"/>
  <c r="B21" i="26"/>
  <c r="C13" i="26"/>
  <c r="C10" i="26"/>
  <c r="C11" i="26"/>
  <c r="C12" i="26"/>
  <c r="B13" i="26"/>
  <c r="D13" i="26"/>
  <c r="B10" i="26"/>
  <c r="B11" i="26"/>
  <c r="B12" i="26"/>
  <c r="D10" i="26"/>
  <c r="D11" i="26"/>
  <c r="D12" i="26"/>
  <c r="D9" i="26"/>
  <c r="D5" i="26"/>
  <c r="N22" i="35"/>
  <c r="N23" i="35"/>
  <c r="N24" i="35"/>
  <c r="N21" i="35"/>
  <c r="N22" i="16"/>
  <c r="N23" i="16"/>
  <c r="N24" i="16"/>
  <c r="N25" i="16"/>
  <c r="N26" i="16"/>
  <c r="N27" i="16"/>
  <c r="N28" i="16"/>
  <c r="N21" i="16"/>
  <c r="D68" i="28" l="1"/>
  <c r="D33" i="7"/>
  <c r="D33" i="3"/>
  <c r="D33" i="5"/>
  <c r="D33" i="6"/>
  <c r="D33" i="16"/>
  <c r="D33" i="8"/>
  <c r="D33" i="30"/>
  <c r="D33" i="32"/>
  <c r="D33" i="31"/>
  <c r="D33" i="35"/>
  <c r="D33" i="19"/>
  <c r="D33" i="22"/>
  <c r="D33" i="1"/>
  <c r="E28" i="23"/>
  <c r="M6" i="35"/>
  <c r="M6" i="16"/>
  <c r="C20" i="23" s="1"/>
  <c r="E30" i="23"/>
  <c r="E31" i="23"/>
  <c r="C31" i="23"/>
  <c r="C30" i="23"/>
  <c r="B30" i="23"/>
  <c r="H31" i="33" l="1"/>
  <c r="H30" i="33"/>
  <c r="H29" i="33"/>
  <c r="D53" i="28" l="1"/>
  <c r="H28" i="26" l="1"/>
  <c r="I28" i="26"/>
  <c r="H29" i="26"/>
  <c r="I29" i="26"/>
  <c r="G18" i="26"/>
  <c r="H18" i="26"/>
  <c r="G19" i="26"/>
  <c r="H19" i="26"/>
  <c r="H8" i="26"/>
  <c r="I8" i="26"/>
  <c r="H9" i="26"/>
  <c r="I9" i="26"/>
  <c r="B31" i="26"/>
  <c r="C31" i="26"/>
  <c r="B28" i="26"/>
  <c r="C28" i="26"/>
  <c r="B29" i="26"/>
  <c r="C29" i="26"/>
  <c r="B30" i="26"/>
  <c r="C30" i="26"/>
  <c r="I19" i="26"/>
  <c r="I18" i="26"/>
  <c r="B40" i="26"/>
  <c r="C40" i="26"/>
  <c r="B41" i="26"/>
  <c r="C41" i="26"/>
  <c r="V5" i="35" l="1"/>
  <c r="B21" i="33" l="1"/>
  <c r="B19" i="27"/>
  <c r="I45" i="26"/>
  <c r="I46" i="26"/>
  <c r="I47" i="26"/>
  <c r="I48" i="26"/>
  <c r="G46" i="26"/>
  <c r="H46" i="26"/>
  <c r="G47" i="26"/>
  <c r="H47" i="26"/>
  <c r="G48" i="26"/>
  <c r="H48" i="26"/>
  <c r="H45" i="26"/>
  <c r="G45" i="26"/>
  <c r="H40" i="26"/>
  <c r="I40" i="26"/>
  <c r="H41" i="26"/>
  <c r="I41" i="26"/>
  <c r="H42" i="26"/>
  <c r="I42" i="26"/>
  <c r="H39" i="26"/>
  <c r="I39" i="26"/>
  <c r="G39" i="26"/>
  <c r="B19" i="26"/>
  <c r="C19" i="26"/>
  <c r="B9" i="26"/>
  <c r="C9" i="26"/>
  <c r="B5" i="26"/>
  <c r="C5" i="26"/>
  <c r="I33" i="35"/>
  <c r="A22" i="35"/>
  <c r="A23" i="35" s="1"/>
  <c r="E6" i="35"/>
  <c r="M5" i="35"/>
  <c r="O6" i="35" l="1"/>
  <c r="O10" i="35" s="1"/>
  <c r="B31" i="23"/>
  <c r="E10" i="35"/>
  <c r="E12" i="35" s="1"/>
  <c r="D30" i="23"/>
  <c r="A24" i="35"/>
  <c r="G41" i="26"/>
  <c r="G40" i="26"/>
  <c r="B22" i="33"/>
  <c r="B20" i="27"/>
  <c r="F31" i="23" l="1"/>
  <c r="O12" i="35"/>
  <c r="G31" i="23" s="1"/>
  <c r="D31" i="23"/>
  <c r="F30" i="23"/>
  <c r="E14" i="35"/>
  <c r="A25" i="35"/>
  <c r="A26" i="35" s="1"/>
  <c r="A27" i="35" s="1"/>
  <c r="A28" i="35" s="1"/>
  <c r="A29" i="35" s="1"/>
  <c r="A30" i="35" s="1"/>
  <c r="A31" i="35" s="1"/>
  <c r="A32" i="35" s="1"/>
  <c r="G42" i="26"/>
  <c r="B17" i="26"/>
  <c r="C17" i="26"/>
  <c r="B18" i="26"/>
  <c r="C18" i="26"/>
  <c r="B16" i="26"/>
  <c r="C16" i="26"/>
  <c r="C22" i="33" l="1"/>
  <c r="O14" i="35"/>
  <c r="J41" i="26"/>
  <c r="K30" i="23"/>
  <c r="J42" i="26"/>
  <c r="L30" i="23"/>
  <c r="H50" i="35"/>
  <c r="H47" i="35"/>
  <c r="F46" i="35"/>
  <c r="D45" i="35"/>
  <c r="B44" i="35"/>
  <c r="B43" i="35"/>
  <c r="F48" i="35"/>
  <c r="H46" i="35"/>
  <c r="F45" i="35"/>
  <c r="D44" i="35"/>
  <c r="D43" i="35"/>
  <c r="H30" i="23"/>
  <c r="H49" i="35"/>
  <c r="D46" i="35"/>
  <c r="H43" i="35"/>
  <c r="H48" i="35"/>
  <c r="H45" i="35"/>
  <c r="F43" i="35"/>
  <c r="F47" i="35"/>
  <c r="H44" i="35"/>
  <c r="F44" i="35"/>
  <c r="I30" i="23"/>
  <c r="B18" i="35"/>
  <c r="C21" i="33"/>
  <c r="G30" i="23"/>
  <c r="J31" i="23"/>
  <c r="I31" i="23"/>
  <c r="K31" i="23"/>
  <c r="L31" i="23"/>
  <c r="G15" i="26"/>
  <c r="H15" i="26"/>
  <c r="I15" i="26"/>
  <c r="G16" i="26"/>
  <c r="H16" i="26"/>
  <c r="I16" i="26"/>
  <c r="G17" i="26"/>
  <c r="H17" i="26"/>
  <c r="I17" i="26"/>
  <c r="H14" i="26"/>
  <c r="I14" i="26"/>
  <c r="G14" i="26"/>
  <c r="M5" i="16"/>
  <c r="B20" i="23" l="1"/>
  <c r="C16" i="33"/>
  <c r="H31" i="23"/>
  <c r="L18" i="35"/>
  <c r="P18" i="35" s="1"/>
  <c r="J39" i="26"/>
  <c r="B46" i="35"/>
  <c r="J40" i="26"/>
  <c r="J30" i="23"/>
  <c r="H52" i="35"/>
  <c r="D48" i="35"/>
  <c r="F50" i="35"/>
  <c r="J45" i="26"/>
  <c r="J48" i="26"/>
  <c r="J46" i="26"/>
  <c r="J47" i="26"/>
  <c r="N33" i="35"/>
  <c r="O6" i="16"/>
  <c r="B16" i="33"/>
  <c r="B15" i="27"/>
  <c r="O10" i="16" l="1"/>
  <c r="D20" i="23"/>
  <c r="O14" i="16" l="1"/>
  <c r="L18" i="16" s="1"/>
  <c r="O12" i="16"/>
  <c r="J19" i="26"/>
  <c r="J15" i="26"/>
  <c r="J18" i="26"/>
  <c r="J14" i="26"/>
  <c r="J17" i="26"/>
  <c r="J16" i="26"/>
  <c r="B26" i="33" l="1"/>
  <c r="D26" i="33" s="1"/>
  <c r="D31" i="33" s="1"/>
  <c r="A22" i="1" l="1"/>
  <c r="A22" i="7"/>
  <c r="A22" i="3"/>
  <c r="A22" i="5"/>
  <c r="A23" i="5" s="1"/>
  <c r="A22" i="6"/>
  <c r="A23" i="6" s="1"/>
  <c r="A24" i="6" s="1"/>
  <c r="A25" i="6" s="1"/>
  <c r="A22" i="16"/>
  <c r="A23" i="16" s="1"/>
  <c r="A24" i="16" s="1"/>
  <c r="A25" i="16" s="1"/>
  <c r="A22" i="8"/>
  <c r="A23" i="8" s="1"/>
  <c r="A24" i="8" s="1"/>
  <c r="A25" i="8" s="1"/>
  <c r="A22" i="32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22" i="3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22" i="19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22" i="22"/>
  <c r="A22" i="30"/>
  <c r="A26" i="8" l="1"/>
  <c r="G28" i="26"/>
  <c r="A24" i="5"/>
  <c r="A28" i="26"/>
  <c r="A26" i="16"/>
  <c r="G8" i="26"/>
  <c r="A26" i="6"/>
  <c r="A23" i="7"/>
  <c r="A17" i="26"/>
  <c r="A23" i="30"/>
  <c r="A25" i="1"/>
  <c r="A26" i="1" s="1"/>
  <c r="A27" i="1" s="1"/>
  <c r="A28" i="1" s="1"/>
  <c r="A29" i="1" s="1"/>
  <c r="A30" i="1" s="1"/>
  <c r="A31" i="1" s="1"/>
  <c r="A32" i="1" s="1"/>
  <c r="A5" i="26"/>
  <c r="A23" i="22"/>
  <c r="A24" i="22" s="1"/>
  <c r="A25" i="22" s="1"/>
  <c r="A26" i="22" s="1"/>
  <c r="A27" i="22" s="1"/>
  <c r="A28" i="22" s="1"/>
  <c r="A29" i="22" s="1"/>
  <c r="A30" i="22" s="1"/>
  <c r="A31" i="22" s="1"/>
  <c r="A32" i="22" s="1"/>
  <c r="A23" i="3"/>
  <c r="A24" i="3" s="1"/>
  <c r="A25" i="3" s="1"/>
  <c r="A26" i="3" s="1"/>
  <c r="A27" i="3" s="1"/>
  <c r="A28" i="3" s="1"/>
  <c r="A29" i="3" s="1"/>
  <c r="A30" i="3" s="1"/>
  <c r="A31" i="3" s="1"/>
  <c r="A32" i="3" s="1"/>
  <c r="A9" i="26"/>
  <c r="A23" i="28"/>
  <c r="A27" i="6" l="1"/>
  <c r="A28" i="6" s="1"/>
  <c r="A29" i="6" s="1"/>
  <c r="A30" i="6" s="1"/>
  <c r="A31" i="6" s="1"/>
  <c r="A32" i="6" s="1"/>
  <c r="A41" i="26"/>
  <c r="A25" i="5"/>
  <c r="A29" i="26"/>
  <c r="A27" i="16"/>
  <c r="A28" i="16" s="1"/>
  <c r="A29" i="16" s="1"/>
  <c r="A30" i="16" s="1"/>
  <c r="A31" i="16" s="1"/>
  <c r="A32" i="16" s="1"/>
  <c r="G9" i="26"/>
  <c r="A27" i="8"/>
  <c r="A28" i="8" s="1"/>
  <c r="A29" i="8" s="1"/>
  <c r="A30" i="8" s="1"/>
  <c r="A31" i="8" s="1"/>
  <c r="A32" i="8" s="1"/>
  <c r="G29" i="26"/>
  <c r="A24" i="7"/>
  <c r="A18" i="26"/>
  <c r="A24" i="30"/>
  <c r="L35" i="28"/>
  <c r="A25" i="30" l="1"/>
  <c r="A26" i="30" s="1"/>
  <c r="A27" i="30" s="1"/>
  <c r="A28" i="30" s="1"/>
  <c r="A29" i="30" s="1"/>
  <c r="A30" i="30" s="1"/>
  <c r="A31" i="30" s="1"/>
  <c r="A32" i="30" s="1"/>
  <c r="A26" i="5"/>
  <c r="A30" i="26"/>
  <c r="A25" i="7"/>
  <c r="A26" i="7" s="1"/>
  <c r="A27" i="7" s="1"/>
  <c r="A28" i="7" s="1"/>
  <c r="A29" i="7" s="1"/>
  <c r="A30" i="7" s="1"/>
  <c r="A31" i="7" s="1"/>
  <c r="A32" i="7" s="1"/>
  <c r="A19" i="26"/>
  <c r="H5" i="26"/>
  <c r="I5" i="26"/>
  <c r="H6" i="26"/>
  <c r="I6" i="26"/>
  <c r="H7" i="26"/>
  <c r="I7" i="26"/>
  <c r="I4" i="26"/>
  <c r="H4" i="26"/>
  <c r="B36" i="26"/>
  <c r="C36" i="26"/>
  <c r="B37" i="26"/>
  <c r="C37" i="26"/>
  <c r="B38" i="26"/>
  <c r="C38" i="26"/>
  <c r="B39" i="26"/>
  <c r="C39" i="26"/>
  <c r="H24" i="26"/>
  <c r="I24" i="26"/>
  <c r="H25" i="26"/>
  <c r="I25" i="26"/>
  <c r="H26" i="26"/>
  <c r="I26" i="26"/>
  <c r="H27" i="26"/>
  <c r="I27" i="26"/>
  <c r="A27" i="5" l="1"/>
  <c r="A28" i="5" s="1"/>
  <c r="A29" i="5" s="1"/>
  <c r="A30" i="5" s="1"/>
  <c r="A31" i="5" s="1"/>
  <c r="A32" i="5" s="1"/>
  <c r="A31" i="26"/>
  <c r="E26" i="23" l="1"/>
  <c r="E24" i="23"/>
  <c r="E22" i="23"/>
  <c r="A9" i="28" l="1"/>
  <c r="D68" i="33" l="1"/>
  <c r="D76" i="33" s="1"/>
  <c r="D78" i="33" s="1"/>
  <c r="H36" i="26" l="1"/>
  <c r="I36" i="26"/>
  <c r="B47" i="26"/>
  <c r="C47" i="26"/>
  <c r="A38" i="26"/>
  <c r="E20" i="23" l="1"/>
  <c r="E19" i="23"/>
  <c r="E17" i="23"/>
  <c r="E15" i="23"/>
  <c r="E13" i="23"/>
  <c r="E11" i="23"/>
  <c r="E9" i="23"/>
  <c r="C19" i="23"/>
  <c r="C15" i="23"/>
  <c r="C13" i="23"/>
  <c r="C4" i="26"/>
  <c r="B4" i="26"/>
  <c r="B18" i="27" l="1"/>
  <c r="B17" i="27"/>
  <c r="B16" i="27"/>
  <c r="B36" i="33" l="1"/>
  <c r="B37" i="33"/>
  <c r="B5" i="23" l="1"/>
  <c r="C26" i="23" l="1"/>
  <c r="C24" i="23"/>
  <c r="C22" i="23"/>
  <c r="B22" i="23"/>
  <c r="C28" i="23"/>
  <c r="B26" i="23"/>
  <c r="B28" i="23"/>
  <c r="D37" i="33" l="1"/>
  <c r="D36" i="33"/>
  <c r="B18" i="33"/>
  <c r="B14" i="33"/>
  <c r="B8" i="33"/>
  <c r="B11" i="33"/>
  <c r="B13" i="33"/>
  <c r="B9" i="33"/>
  <c r="B12" i="33"/>
  <c r="B15" i="33"/>
  <c r="B10" i="33"/>
  <c r="B19" i="33"/>
  <c r="B17" i="33"/>
  <c r="B20" i="33"/>
  <c r="B27" i="26"/>
  <c r="C27" i="26"/>
  <c r="B26" i="26"/>
  <c r="C26" i="26"/>
  <c r="A26" i="26"/>
  <c r="D38" i="33" l="1"/>
  <c r="B24" i="23" l="1"/>
  <c r="Q24" i="23" s="1"/>
  <c r="Q20" i="23"/>
  <c r="C11" i="23"/>
  <c r="C9" i="23"/>
  <c r="B9" i="23"/>
  <c r="Q9" i="23" s="1"/>
  <c r="D16" i="27"/>
  <c r="B10" i="27"/>
  <c r="D10" i="27" s="1"/>
  <c r="D15" i="27"/>
  <c r="H35" i="26"/>
  <c r="I35" i="26"/>
  <c r="B46" i="26"/>
  <c r="C46" i="26"/>
  <c r="A46" i="26"/>
  <c r="I33" i="32"/>
  <c r="C7" i="32"/>
  <c r="E6" i="32"/>
  <c r="N33" i="31"/>
  <c r="I33" i="31"/>
  <c r="A47" i="26"/>
  <c r="E6" i="31"/>
  <c r="I33" i="30"/>
  <c r="C7" i="30"/>
  <c r="E6" i="30"/>
  <c r="E10" i="30" s="1"/>
  <c r="E12" i="30" s="1"/>
  <c r="Q28" i="23"/>
  <c r="D18" i="27"/>
  <c r="D20" i="27"/>
  <c r="D19" i="27"/>
  <c r="D17" i="27"/>
  <c r="B14" i="27"/>
  <c r="D14" i="27" s="1"/>
  <c r="B12" i="27"/>
  <c r="D12" i="27" s="1"/>
  <c r="B9" i="27"/>
  <c r="D9" i="27" s="1"/>
  <c r="B13" i="27"/>
  <c r="D13" i="27" s="1"/>
  <c r="B11" i="27"/>
  <c r="D11" i="27" s="1"/>
  <c r="B8" i="27"/>
  <c r="D8" i="27" s="1"/>
  <c r="E7" i="23"/>
  <c r="B7" i="23"/>
  <c r="E5" i="23"/>
  <c r="C5" i="23"/>
  <c r="C7" i="23"/>
  <c r="B11" i="23"/>
  <c r="Q11" i="23" s="1"/>
  <c r="B13" i="23"/>
  <c r="B15" i="23"/>
  <c r="Q15" i="23" s="1"/>
  <c r="B17" i="23"/>
  <c r="Q17" i="23" s="1"/>
  <c r="B19" i="23"/>
  <c r="Q19" i="23" s="1"/>
  <c r="Q22" i="23"/>
  <c r="Q26" i="23"/>
  <c r="Q30" i="23"/>
  <c r="B51" i="26"/>
  <c r="C51" i="26"/>
  <c r="B52" i="26"/>
  <c r="C52" i="26"/>
  <c r="B53" i="26"/>
  <c r="C53" i="26"/>
  <c r="B50" i="26"/>
  <c r="C50" i="26"/>
  <c r="A50" i="26"/>
  <c r="G4" i="26"/>
  <c r="G24" i="26"/>
  <c r="A36" i="26"/>
  <c r="A16" i="26"/>
  <c r="B8" i="26"/>
  <c r="C8" i="26"/>
  <c r="A8" i="26"/>
  <c r="A4" i="26"/>
  <c r="A39" i="28"/>
  <c r="A41" i="28" s="1"/>
  <c r="Q32" i="5"/>
  <c r="Q31" i="5"/>
  <c r="Q30" i="5"/>
  <c r="Q29" i="5"/>
  <c r="Q28" i="5"/>
  <c r="Q27" i="5"/>
  <c r="C7" i="8"/>
  <c r="E6" i="1"/>
  <c r="D5" i="23" s="1"/>
  <c r="E6" i="8"/>
  <c r="D17" i="23" s="1"/>
  <c r="E6" i="6"/>
  <c r="D15" i="23" s="1"/>
  <c r="E6" i="5"/>
  <c r="E6" i="22"/>
  <c r="I33" i="22"/>
  <c r="N33" i="22"/>
  <c r="E6" i="3"/>
  <c r="D7" i="23" s="1"/>
  <c r="E6" i="19"/>
  <c r="N33" i="19"/>
  <c r="I33" i="19"/>
  <c r="E6" i="7"/>
  <c r="D11" i="23" s="1"/>
  <c r="E6" i="16"/>
  <c r="D19" i="23" s="1"/>
  <c r="I33" i="3"/>
  <c r="N33" i="8"/>
  <c r="N33" i="3"/>
  <c r="I33" i="1"/>
  <c r="N33" i="1"/>
  <c r="N33" i="6"/>
  <c r="N33" i="5"/>
  <c r="I33" i="16"/>
  <c r="I33" i="7"/>
  <c r="I33" i="8"/>
  <c r="I33" i="5"/>
  <c r="I33" i="6"/>
  <c r="N33" i="16"/>
  <c r="N33" i="7"/>
  <c r="A51" i="26"/>
  <c r="G25" i="26"/>
  <c r="Q5" i="23"/>
  <c r="E32" i="23" l="1"/>
  <c r="D21" i="27"/>
  <c r="D23" i="27" s="1"/>
  <c r="D16" i="33"/>
  <c r="Q7" i="23"/>
  <c r="B32" i="23"/>
  <c r="Q33" i="23"/>
  <c r="Q13" i="23"/>
  <c r="A52" i="26"/>
  <c r="C10" i="33"/>
  <c r="D10" i="33" s="1"/>
  <c r="F9" i="23"/>
  <c r="E10" i="5"/>
  <c r="E12" i="5" s="1"/>
  <c r="D13" i="23"/>
  <c r="E10" i="3"/>
  <c r="E12" i="3" s="1"/>
  <c r="G6" i="26"/>
  <c r="E10" i="8"/>
  <c r="E12" i="8" s="1"/>
  <c r="E10" i="16"/>
  <c r="E12" i="16" s="1"/>
  <c r="E10" i="6"/>
  <c r="E12" i="6" s="1"/>
  <c r="G7" i="26"/>
  <c r="A27" i="26"/>
  <c r="E10" i="19"/>
  <c r="E12" i="19" s="1"/>
  <c r="D28" i="23"/>
  <c r="E10" i="22"/>
  <c r="E12" i="22" s="1"/>
  <c r="D26" i="23"/>
  <c r="E10" i="31"/>
  <c r="E12" i="31" s="1"/>
  <c r="D22" i="23"/>
  <c r="E10" i="32"/>
  <c r="E12" i="32" s="1"/>
  <c r="D24" i="23"/>
  <c r="Q31" i="23"/>
  <c r="E10" i="7"/>
  <c r="E12" i="7" s="1"/>
  <c r="E10" i="1"/>
  <c r="E12" i="1" s="1"/>
  <c r="A37" i="26"/>
  <c r="G26" i="26"/>
  <c r="G5" i="26"/>
  <c r="N33" i="30"/>
  <c r="N33" i="32"/>
  <c r="A53" i="26"/>
  <c r="D9" i="23"/>
  <c r="C20" i="33" l="1"/>
  <c r="F24" i="23"/>
  <c r="E14" i="32"/>
  <c r="F28" i="23"/>
  <c r="G28" i="23"/>
  <c r="F26" i="23"/>
  <c r="G26" i="23"/>
  <c r="F15" i="23"/>
  <c r="E14" i="3"/>
  <c r="F7" i="23"/>
  <c r="G5" i="23"/>
  <c r="F5" i="23"/>
  <c r="F11" i="23"/>
  <c r="F22" i="23"/>
  <c r="G17" i="23"/>
  <c r="F17" i="23"/>
  <c r="G19" i="23"/>
  <c r="F20" i="23"/>
  <c r="F19" i="23"/>
  <c r="E14" i="5"/>
  <c r="F13" i="23"/>
  <c r="C14" i="33"/>
  <c r="D14" i="33" s="1"/>
  <c r="C13" i="33"/>
  <c r="D13" i="33" s="1"/>
  <c r="G27" i="26"/>
  <c r="E14" i="6"/>
  <c r="E14" i="7"/>
  <c r="Q32" i="23"/>
  <c r="G15" i="23"/>
  <c r="G11" i="23"/>
  <c r="C11" i="33"/>
  <c r="D11" i="33" s="1"/>
  <c r="C8" i="33"/>
  <c r="D8" i="33" s="1"/>
  <c r="G9" i="23"/>
  <c r="E14" i="30"/>
  <c r="H48" i="32" l="1"/>
  <c r="H45" i="32"/>
  <c r="F44" i="32"/>
  <c r="F43" i="32"/>
  <c r="H49" i="32"/>
  <c r="F47" i="32"/>
  <c r="D46" i="32"/>
  <c r="H44" i="32"/>
  <c r="H43" i="32"/>
  <c r="F48" i="32"/>
  <c r="F45" i="32"/>
  <c r="D43" i="32"/>
  <c r="H47" i="32"/>
  <c r="D45" i="32"/>
  <c r="B43" i="32"/>
  <c r="H46" i="32"/>
  <c r="D44" i="32"/>
  <c r="B44" i="32"/>
  <c r="H50" i="32"/>
  <c r="F46" i="32"/>
  <c r="F48" i="30"/>
  <c r="H46" i="30"/>
  <c r="F45" i="30"/>
  <c r="D44" i="30"/>
  <c r="D43" i="30"/>
  <c r="H48" i="30"/>
  <c r="H45" i="30"/>
  <c r="F44" i="30"/>
  <c r="F43" i="30"/>
  <c r="H50" i="30"/>
  <c r="F46" i="30"/>
  <c r="B44" i="30"/>
  <c r="H49" i="30"/>
  <c r="D46" i="30"/>
  <c r="H43" i="30"/>
  <c r="H47" i="30"/>
  <c r="D45" i="30"/>
  <c r="B43" i="30"/>
  <c r="F47" i="30"/>
  <c r="H44" i="30"/>
  <c r="H48" i="6"/>
  <c r="H45" i="6"/>
  <c r="F44" i="6"/>
  <c r="F43" i="6"/>
  <c r="F48" i="6"/>
  <c r="F45" i="6"/>
  <c r="D43" i="6"/>
  <c r="H49" i="6"/>
  <c r="F47" i="6"/>
  <c r="D46" i="6"/>
  <c r="H44" i="6"/>
  <c r="H43" i="6"/>
  <c r="H46" i="6"/>
  <c r="D44" i="6"/>
  <c r="F46" i="6"/>
  <c r="D45" i="6"/>
  <c r="H50" i="6"/>
  <c r="B44" i="6"/>
  <c r="H47" i="6"/>
  <c r="B43" i="6"/>
  <c r="H50" i="3"/>
  <c r="H47" i="3"/>
  <c r="F46" i="3"/>
  <c r="D45" i="3"/>
  <c r="B44" i="3"/>
  <c r="B43" i="3"/>
  <c r="F47" i="3"/>
  <c r="F48" i="3"/>
  <c r="H46" i="3"/>
  <c r="F45" i="3"/>
  <c r="D44" i="3"/>
  <c r="D43" i="3"/>
  <c r="H49" i="3"/>
  <c r="D46" i="3"/>
  <c r="H44" i="3"/>
  <c r="H43" i="3"/>
  <c r="H48" i="3"/>
  <c r="F43" i="3"/>
  <c r="H45" i="3"/>
  <c r="F44" i="3"/>
  <c r="H49" i="7"/>
  <c r="F47" i="7"/>
  <c r="H45" i="7"/>
  <c r="F44" i="7"/>
  <c r="F43" i="7"/>
  <c r="H50" i="7"/>
  <c r="H47" i="7"/>
  <c r="D46" i="7"/>
  <c r="H44" i="7"/>
  <c r="H43" i="7"/>
  <c r="H48" i="7"/>
  <c r="F45" i="7"/>
  <c r="D43" i="7"/>
  <c r="F48" i="7"/>
  <c r="D45" i="7"/>
  <c r="B43" i="7"/>
  <c r="D44" i="7"/>
  <c r="H46" i="7"/>
  <c r="F46" i="7"/>
  <c r="B44" i="7"/>
  <c r="F48" i="5"/>
  <c r="H46" i="5"/>
  <c r="F45" i="5"/>
  <c r="D44" i="5"/>
  <c r="D43" i="5"/>
  <c r="H47" i="5"/>
  <c r="B44" i="5"/>
  <c r="H48" i="5"/>
  <c r="H45" i="5"/>
  <c r="F44" i="5"/>
  <c r="F43" i="5"/>
  <c r="H50" i="5"/>
  <c r="F46" i="5"/>
  <c r="D45" i="5"/>
  <c r="B43" i="5"/>
  <c r="B46" i="5" s="1"/>
  <c r="H44" i="5"/>
  <c r="H49" i="5"/>
  <c r="H43" i="5"/>
  <c r="F47" i="5"/>
  <c r="D46" i="5"/>
  <c r="D17" i="26"/>
  <c r="D19" i="26"/>
  <c r="D18" i="26"/>
  <c r="E14" i="8"/>
  <c r="G13" i="23"/>
  <c r="C12" i="33"/>
  <c r="D12" i="33" s="1"/>
  <c r="E14" i="22"/>
  <c r="B18" i="3"/>
  <c r="C9" i="33"/>
  <c r="D9" i="33" s="1"/>
  <c r="B18" i="7"/>
  <c r="B18" i="5"/>
  <c r="H15" i="23"/>
  <c r="G7" i="23"/>
  <c r="H7" i="23"/>
  <c r="E14" i="19"/>
  <c r="D20" i="33"/>
  <c r="C19" i="33"/>
  <c r="D19" i="33" s="1"/>
  <c r="H11" i="23"/>
  <c r="C15" i="33"/>
  <c r="D15" i="33" s="1"/>
  <c r="E14" i="16"/>
  <c r="G20" i="23"/>
  <c r="B18" i="6"/>
  <c r="E14" i="31"/>
  <c r="C17" i="33"/>
  <c r="D17" i="33" s="1"/>
  <c r="G22" i="23"/>
  <c r="D21" i="33"/>
  <c r="D22" i="33"/>
  <c r="B18" i="32"/>
  <c r="H24" i="23"/>
  <c r="G24" i="23"/>
  <c r="C18" i="33"/>
  <c r="D18" i="33" s="1"/>
  <c r="H13" i="23"/>
  <c r="E14" i="1"/>
  <c r="H9" i="23"/>
  <c r="B18" i="30"/>
  <c r="B46" i="6" l="1"/>
  <c r="D48" i="6"/>
  <c r="H52" i="30"/>
  <c r="B46" i="32"/>
  <c r="D48" i="5"/>
  <c r="H49" i="31"/>
  <c r="F47" i="31"/>
  <c r="D46" i="31"/>
  <c r="H44" i="31"/>
  <c r="H43" i="31"/>
  <c r="H50" i="31"/>
  <c r="H47" i="31"/>
  <c r="F46" i="31"/>
  <c r="D45" i="31"/>
  <c r="B44" i="31"/>
  <c r="B43" i="31"/>
  <c r="F44" i="31"/>
  <c r="H46" i="31"/>
  <c r="D44" i="31"/>
  <c r="H48" i="31"/>
  <c r="H45" i="31"/>
  <c r="F43" i="31"/>
  <c r="D43" i="31"/>
  <c r="F48" i="31"/>
  <c r="F45" i="31"/>
  <c r="F48" i="19"/>
  <c r="H46" i="19"/>
  <c r="F45" i="19"/>
  <c r="D44" i="19"/>
  <c r="D43" i="19"/>
  <c r="H48" i="19"/>
  <c r="H45" i="19"/>
  <c r="F44" i="19"/>
  <c r="F43" i="19"/>
  <c r="H47" i="19"/>
  <c r="D45" i="19"/>
  <c r="B43" i="19"/>
  <c r="F47" i="19"/>
  <c r="H44" i="19"/>
  <c r="H50" i="19"/>
  <c r="F46" i="19"/>
  <c r="B44" i="19"/>
  <c r="H43" i="19"/>
  <c r="H49" i="19"/>
  <c r="D46" i="19"/>
  <c r="D31" i="26"/>
  <c r="D30" i="26"/>
  <c r="D26" i="26"/>
  <c r="D29" i="26"/>
  <c r="D28" i="26"/>
  <c r="H48" i="22"/>
  <c r="H45" i="22"/>
  <c r="F44" i="22"/>
  <c r="F43" i="22"/>
  <c r="H49" i="22"/>
  <c r="F47" i="22"/>
  <c r="D46" i="22"/>
  <c r="H44" i="22"/>
  <c r="H43" i="22"/>
  <c r="H46" i="22"/>
  <c r="D44" i="22"/>
  <c r="H50" i="22"/>
  <c r="F46" i="22"/>
  <c r="B44" i="22"/>
  <c r="F48" i="22"/>
  <c r="D43" i="22"/>
  <c r="H47" i="22"/>
  <c r="B43" i="22"/>
  <c r="B46" i="22" s="1"/>
  <c r="F45" i="22"/>
  <c r="D45" i="22"/>
  <c r="D48" i="7"/>
  <c r="F50" i="7"/>
  <c r="F50" i="30"/>
  <c r="D48" i="30"/>
  <c r="H52" i="32"/>
  <c r="D38" i="26"/>
  <c r="D41" i="26"/>
  <c r="D40" i="26"/>
  <c r="I15" i="23"/>
  <c r="B46" i="7"/>
  <c r="H52" i="3"/>
  <c r="D48" i="3"/>
  <c r="H52" i="6"/>
  <c r="F50" i="6"/>
  <c r="D48" i="32"/>
  <c r="F50" i="32"/>
  <c r="H49" i="1"/>
  <c r="H45" i="1"/>
  <c r="F47" i="1"/>
  <c r="F43" i="1"/>
  <c r="D46" i="1"/>
  <c r="H50" i="1"/>
  <c r="H46" i="1"/>
  <c r="F48" i="1"/>
  <c r="F44" i="1"/>
  <c r="B43" i="1"/>
  <c r="D43" i="1"/>
  <c r="H44" i="1"/>
  <c r="B44" i="1"/>
  <c r="H43" i="1"/>
  <c r="F46" i="1"/>
  <c r="D45" i="1"/>
  <c r="D44" i="1"/>
  <c r="F45" i="1"/>
  <c r="H48" i="1"/>
  <c r="H47" i="1"/>
  <c r="F50" i="5"/>
  <c r="H49" i="16"/>
  <c r="F47" i="16"/>
  <c r="D46" i="16"/>
  <c r="H44" i="16"/>
  <c r="H43" i="16"/>
  <c r="H50" i="16"/>
  <c r="H47" i="16"/>
  <c r="F46" i="16"/>
  <c r="D45" i="16"/>
  <c r="B44" i="16"/>
  <c r="B43" i="16"/>
  <c r="H48" i="16"/>
  <c r="H45" i="16"/>
  <c r="F44" i="16"/>
  <c r="F48" i="16"/>
  <c r="F43" i="16"/>
  <c r="H46" i="16"/>
  <c r="D43" i="16"/>
  <c r="F45" i="16"/>
  <c r="D44" i="16"/>
  <c r="H50" i="8"/>
  <c r="H47" i="8"/>
  <c r="F46" i="8"/>
  <c r="D45" i="8"/>
  <c r="B44" i="8"/>
  <c r="B43" i="8"/>
  <c r="F48" i="8"/>
  <c r="H46" i="8"/>
  <c r="F45" i="8"/>
  <c r="D44" i="8"/>
  <c r="D43" i="8"/>
  <c r="F47" i="8"/>
  <c r="H44" i="8"/>
  <c r="F44" i="8"/>
  <c r="H49" i="8"/>
  <c r="D46" i="8"/>
  <c r="H43" i="8"/>
  <c r="F43" i="8"/>
  <c r="H48" i="8"/>
  <c r="H45" i="8"/>
  <c r="H52" i="5"/>
  <c r="H52" i="7"/>
  <c r="F50" i="3"/>
  <c r="B46" i="3"/>
  <c r="B46" i="30"/>
  <c r="D16" i="26"/>
  <c r="I9" i="23"/>
  <c r="B18" i="22"/>
  <c r="I24" i="23"/>
  <c r="P18" i="6"/>
  <c r="D39" i="26"/>
  <c r="P18" i="5"/>
  <c r="D27" i="26"/>
  <c r="P18" i="7"/>
  <c r="L11" i="23"/>
  <c r="J11" i="23"/>
  <c r="P18" i="3"/>
  <c r="J7" i="23"/>
  <c r="P18" i="22"/>
  <c r="H5" i="23"/>
  <c r="N15" i="23"/>
  <c r="L13" i="23"/>
  <c r="L9" i="23"/>
  <c r="J36" i="26"/>
  <c r="J24" i="23"/>
  <c r="L24" i="23"/>
  <c r="K9" i="23"/>
  <c r="H26" i="23"/>
  <c r="G32" i="23"/>
  <c r="B18" i="8"/>
  <c r="H17" i="23"/>
  <c r="H28" i="23"/>
  <c r="B18" i="19"/>
  <c r="D23" i="33"/>
  <c r="D40" i="33" s="1"/>
  <c r="D44" i="33" s="1"/>
  <c r="H19" i="23"/>
  <c r="H20" i="23"/>
  <c r="B18" i="16"/>
  <c r="P18" i="32"/>
  <c r="B18" i="31"/>
  <c r="H22" i="23"/>
  <c r="B18" i="1"/>
  <c r="P18" i="30"/>
  <c r="K15" i="23" l="1"/>
  <c r="F50" i="8"/>
  <c r="B46" i="8"/>
  <c r="D48" i="16"/>
  <c r="D48" i="1"/>
  <c r="H52" i="22"/>
  <c r="B46" i="31"/>
  <c r="K5" i="23"/>
  <c r="J9" i="26"/>
  <c r="J8" i="26"/>
  <c r="J7" i="26"/>
  <c r="J6" i="26"/>
  <c r="D48" i="8"/>
  <c r="B46" i="16"/>
  <c r="F50" i="1"/>
  <c r="B46" i="19"/>
  <c r="H52" i="8"/>
  <c r="H52" i="16"/>
  <c r="H52" i="1"/>
  <c r="B46" i="1"/>
  <c r="D48" i="22"/>
  <c r="F50" i="22"/>
  <c r="H52" i="19"/>
  <c r="D48" i="31"/>
  <c r="L17" i="23"/>
  <c r="K17" i="23"/>
  <c r="J29" i="26"/>
  <c r="J28" i="26"/>
  <c r="J24" i="26"/>
  <c r="F50" i="16"/>
  <c r="F50" i="19"/>
  <c r="D48" i="19"/>
  <c r="F50" i="31"/>
  <c r="H52" i="31"/>
  <c r="K11" i="23"/>
  <c r="K13" i="23"/>
  <c r="I11" i="23"/>
  <c r="K24" i="23"/>
  <c r="R24" i="23" s="1"/>
  <c r="J13" i="23"/>
  <c r="D8" i="26"/>
  <c r="I7" i="23"/>
  <c r="R7" i="23" s="1"/>
  <c r="J5" i="26"/>
  <c r="M15" i="23"/>
  <c r="P18" i="8"/>
  <c r="J17" i="23"/>
  <c r="D36" i="26"/>
  <c r="L15" i="23"/>
  <c r="D37" i="26"/>
  <c r="J15" i="23"/>
  <c r="I13" i="23"/>
  <c r="J9" i="23"/>
  <c r="R9" i="23" s="1"/>
  <c r="P18" i="19"/>
  <c r="J28" i="23"/>
  <c r="L28" i="23"/>
  <c r="K28" i="23"/>
  <c r="I28" i="23"/>
  <c r="K22" i="23"/>
  <c r="J22" i="23"/>
  <c r="I22" i="23"/>
  <c r="H32" i="23"/>
  <c r="I26" i="23"/>
  <c r="L5" i="23"/>
  <c r="J26" i="23"/>
  <c r="D53" i="26"/>
  <c r="P18" i="16"/>
  <c r="J35" i="26"/>
  <c r="P18" i="31"/>
  <c r="P18" i="1"/>
  <c r="I17" i="23" l="1"/>
  <c r="I19" i="23"/>
  <c r="J5" i="23"/>
  <c r="R11" i="23"/>
  <c r="L19" i="23"/>
  <c r="L22" i="23"/>
  <c r="R22" i="23" s="1"/>
  <c r="M20" i="23"/>
  <c r="K19" i="23"/>
  <c r="N19" i="23"/>
  <c r="I5" i="23"/>
  <c r="L20" i="23"/>
  <c r="R15" i="23"/>
  <c r="R13" i="23"/>
  <c r="N20" i="23"/>
  <c r="D50" i="26"/>
  <c r="M19" i="23"/>
  <c r="J27" i="26"/>
  <c r="D47" i="26"/>
  <c r="M17" i="23"/>
  <c r="D51" i="26"/>
  <c r="J20" i="23"/>
  <c r="N17" i="23"/>
  <c r="J25" i="26"/>
  <c r="J26" i="26"/>
  <c r="J19" i="23"/>
  <c r="D4" i="26"/>
  <c r="J4" i="26"/>
  <c r="K20" i="23"/>
  <c r="I20" i="23"/>
  <c r="D52" i="26"/>
  <c r="R26" i="23"/>
  <c r="R28" i="23"/>
  <c r="D46" i="26"/>
  <c r="R5" i="23" l="1"/>
  <c r="R31" i="23"/>
  <c r="R19" i="23"/>
  <c r="R30" i="23"/>
  <c r="R20" i="23"/>
  <c r="R17" i="23"/>
  <c r="R32" i="23" l="1"/>
</calcChain>
</file>

<file path=xl/sharedStrings.xml><?xml version="1.0" encoding="utf-8"?>
<sst xmlns="http://schemas.openxmlformats.org/spreadsheetml/2006/main" count="738" uniqueCount="201">
  <si>
    <t>EVENT:</t>
  </si>
  <si>
    <t># of Contestants/Teams:</t>
  </si>
  <si>
    <t>Entry Fee</t>
  </si>
  <si>
    <t>=</t>
  </si>
  <si>
    <t>Purse:</t>
  </si>
  <si>
    <t>Total</t>
  </si>
  <si>
    <t>Less Sanction Fee:</t>
  </si>
  <si>
    <t>Total Payout:</t>
  </si>
  <si>
    <t>Short Go (20%)</t>
  </si>
  <si>
    <t>Average (40%)</t>
  </si>
  <si>
    <t>Place</t>
  </si>
  <si>
    <t>Contestant</t>
  </si>
  <si>
    <t>Time</t>
  </si>
  <si>
    <t>Money Won</t>
  </si>
  <si>
    <t>Initials</t>
  </si>
  <si>
    <t>PER GO-ROUND (after Total Prize Money is divided into go-rounds):</t>
  </si>
  <si>
    <t>Bareback</t>
  </si>
  <si>
    <t>Saddle Bronc</t>
  </si>
  <si>
    <t>Bull Riding</t>
  </si>
  <si>
    <t>Jr. Bull Riding</t>
  </si>
  <si>
    <t>Jr. Barrel Racing</t>
  </si>
  <si>
    <t>Sr. Breakaway</t>
  </si>
  <si>
    <t>Steer Wrestling</t>
  </si>
  <si>
    <t>Jr. Breakaway</t>
  </si>
  <si>
    <t>Team Roping Header</t>
  </si>
  <si>
    <t>Sr. Team Roping Header</t>
  </si>
  <si>
    <t>Sr. Team Roping Heeler</t>
  </si>
  <si>
    <t>.</t>
  </si>
  <si>
    <t>Event</t>
  </si>
  <si>
    <t># of Entries</t>
  </si>
  <si>
    <t>Added Money</t>
  </si>
  <si>
    <t>Pay Out Pot</t>
  </si>
  <si>
    <t>1st</t>
  </si>
  <si>
    <t>2nd</t>
  </si>
  <si>
    <t>3rd</t>
  </si>
  <si>
    <t>4th</t>
  </si>
  <si>
    <t>5th</t>
  </si>
  <si>
    <t>6th</t>
  </si>
  <si>
    <t>Tie Down Roping</t>
  </si>
  <si>
    <t>Ladies Breakaway</t>
  </si>
  <si>
    <t>Ladies Barrels</t>
  </si>
  <si>
    <t>Open Team Roping Header</t>
  </si>
  <si>
    <t>Open Team Roping Heeler</t>
  </si>
  <si>
    <t>Jr Breakaway</t>
  </si>
  <si>
    <t>Jr Barrel Racing</t>
  </si>
  <si>
    <t>Jr Bull Riding</t>
  </si>
  <si>
    <t>Sr Breakaway</t>
  </si>
  <si>
    <t>Long Go (100%)</t>
  </si>
  <si>
    <t>Ladies Barrel Racing</t>
  </si>
  <si>
    <t>7th</t>
  </si>
  <si>
    <t>8th</t>
  </si>
  <si>
    <t>Total:</t>
  </si>
  <si>
    <t xml:space="preserve">                                     Six Places:   Timed/Riding Events: $2000+ pays six places, 29%, 24%, 19%, 14%, 9%, 5%</t>
  </si>
  <si>
    <t>Score</t>
  </si>
  <si>
    <t>Stock Fee</t>
  </si>
  <si>
    <t>Amount</t>
  </si>
  <si>
    <t>Stock Fees</t>
  </si>
  <si>
    <t>Contestants</t>
  </si>
  <si>
    <t>Stock</t>
  </si>
  <si>
    <t>BB</t>
  </si>
  <si>
    <t>SW</t>
  </si>
  <si>
    <t>Ladies BAW</t>
  </si>
  <si>
    <t>SB</t>
  </si>
  <si>
    <t>Tie Down</t>
  </si>
  <si>
    <t>TR HDR</t>
  </si>
  <si>
    <t>TR HLR</t>
  </si>
  <si>
    <t>Bulls</t>
  </si>
  <si>
    <t>Jr Bulls</t>
  </si>
  <si>
    <t>Jr BAW</t>
  </si>
  <si>
    <t>STR Hdr</t>
  </si>
  <si>
    <t>Sr. BAW</t>
  </si>
  <si>
    <t>CES</t>
  </si>
  <si>
    <t>to CES</t>
  </si>
  <si>
    <t>Sanction Fee</t>
  </si>
  <si>
    <t>Total Payout</t>
  </si>
  <si>
    <t>Electric Eye Fees</t>
  </si>
  <si>
    <t>Jr. Barrels</t>
  </si>
  <si>
    <t>Fee</t>
  </si>
  <si>
    <t>Judges</t>
  </si>
  <si>
    <t>STR Hlr</t>
  </si>
  <si>
    <t>Rodeo:</t>
  </si>
  <si>
    <r>
      <t>Five or less contestants</t>
    </r>
    <r>
      <rPr>
        <sz val="10"/>
        <color indexed="8"/>
        <rFont val="Cambria"/>
        <family val="1"/>
        <scheme val="major"/>
      </rPr>
      <t>: two places are paid, 1st 60%, 2nd 40%</t>
    </r>
  </si>
  <si>
    <r>
      <rPr>
        <b/>
        <sz val="10"/>
        <color indexed="8"/>
        <rFont val="Cambria"/>
        <family val="1"/>
        <scheme val="major"/>
      </rPr>
      <t>Tour &amp;</t>
    </r>
    <r>
      <rPr>
        <sz val="10"/>
        <color indexed="8"/>
        <rFont val="Cambria"/>
        <family val="1"/>
        <scheme val="major"/>
      </rPr>
      <t xml:space="preserve"> </t>
    </r>
    <r>
      <rPr>
        <b/>
        <sz val="10"/>
        <color indexed="8"/>
        <rFont val="Cambria"/>
        <family val="1"/>
        <scheme val="major"/>
      </rPr>
      <t>Region Rodeos</t>
    </r>
    <r>
      <rPr>
        <sz val="10"/>
        <color indexed="8"/>
        <rFont val="Cambria"/>
        <family val="1"/>
        <scheme val="major"/>
      </rPr>
      <t>:  Four places:  Timed/Riding Events: $0-$1999 pays four places,  40%, 30%, 20%, 10%</t>
    </r>
  </si>
  <si>
    <r>
      <t xml:space="preserve">        </t>
    </r>
    <r>
      <rPr>
        <b/>
        <sz val="10"/>
        <color indexed="8"/>
        <rFont val="Cambria"/>
        <family val="1"/>
        <scheme val="major"/>
      </rPr>
      <t>Tour Rodeos Only</t>
    </r>
    <r>
      <rPr>
        <sz val="10"/>
        <color indexed="8"/>
        <rFont val="Cambria"/>
        <family val="1"/>
        <scheme val="major"/>
      </rPr>
      <t>:  Eight Places:  Timed/Riding Events: $5000+ pays eight places, 23%, 20%, 17%, 14%, 11%, 8%, 5%, 2%</t>
    </r>
  </si>
  <si>
    <r>
      <t>Tour &amp;</t>
    </r>
    <r>
      <rPr>
        <sz val="10"/>
        <color indexed="8"/>
        <rFont val="Cambria"/>
        <family val="1"/>
        <scheme val="major"/>
      </rPr>
      <t xml:space="preserve"> </t>
    </r>
    <r>
      <rPr>
        <b/>
        <sz val="10"/>
        <color indexed="8"/>
        <rFont val="Cambria"/>
        <family val="1"/>
        <scheme val="major"/>
      </rPr>
      <t>Region Rodeos</t>
    </r>
    <r>
      <rPr>
        <sz val="10"/>
        <color indexed="8"/>
        <rFont val="Cambria"/>
        <family val="1"/>
        <scheme val="major"/>
      </rPr>
      <t>:  Four places:  Timed/Riding Events: $0-$1999 pays four places,  40%, 30%, 20%, 10%</t>
    </r>
  </si>
  <si>
    <t>LBR</t>
  </si>
  <si>
    <t>JBAR</t>
  </si>
  <si>
    <t>Late Fees</t>
  </si>
  <si>
    <t>Judge 1</t>
  </si>
  <si>
    <t>Judge 2</t>
  </si>
  <si>
    <t>Entries</t>
  </si>
  <si>
    <t>Team Roping Heeler</t>
  </si>
  <si>
    <t>Personnel Fees Collected &amp; Paid Out</t>
  </si>
  <si>
    <t>each judge</t>
  </si>
  <si>
    <t>Return of Added Money</t>
  </si>
  <si>
    <t>No qualified rides</t>
  </si>
  <si>
    <t>Rodeo Committee</t>
  </si>
  <si>
    <t>$0-$1999</t>
  </si>
  <si>
    <t>$2000-$4999</t>
  </si>
  <si>
    <t>$5000+</t>
  </si>
  <si>
    <t>Total Sanction Fees</t>
  </si>
  <si>
    <t>sanction fees &amp; electric eye</t>
  </si>
  <si>
    <t>Blaine Redhorse</t>
  </si>
  <si>
    <t>Blaine Mitchell</t>
  </si>
  <si>
    <t>Rudy Yazzie</t>
  </si>
  <si>
    <t>Jeremiah</t>
  </si>
  <si>
    <t>AT</t>
  </si>
  <si>
    <t>Melvin Jackson</t>
  </si>
  <si>
    <t>Timer 1</t>
  </si>
  <si>
    <t>Timer 2</t>
  </si>
  <si>
    <t>Electric Eye Fee</t>
  </si>
  <si>
    <r>
      <t>Five or less contestants</t>
    </r>
    <r>
      <rPr>
        <sz val="10"/>
        <color indexed="8"/>
        <rFont val="Arial Narrow"/>
        <family val="2"/>
      </rPr>
      <t>: two places are paid, 1st 60%, 2nd 40%</t>
    </r>
  </si>
  <si>
    <r>
      <rPr>
        <b/>
        <sz val="10"/>
        <color indexed="8"/>
        <rFont val="Arial Narrow"/>
        <family val="2"/>
      </rPr>
      <t>Tour &amp;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Region Rodeos</t>
    </r>
    <r>
      <rPr>
        <sz val="10"/>
        <color indexed="8"/>
        <rFont val="Arial Narrow"/>
        <family val="2"/>
      </rPr>
      <t>:  Four places:  Timed/Riding Events: $0-$1999 pays four places,  40%, 30%, 20%, 10%</t>
    </r>
  </si>
  <si>
    <r>
      <t xml:space="preserve">        </t>
    </r>
    <r>
      <rPr>
        <b/>
        <sz val="10"/>
        <color indexed="8"/>
        <rFont val="Arial Narrow"/>
        <family val="2"/>
      </rPr>
      <t>Tour Rodeos Only</t>
    </r>
    <r>
      <rPr>
        <sz val="10"/>
        <color indexed="8"/>
        <rFont val="Arial Narrow"/>
        <family val="2"/>
      </rPr>
      <t>:  Eight Places:  Timed/Riding Events: $5000+ pays eight places, 23%, 20%, 17%, 14%, 11%, 8%, 5%, 2%</t>
    </r>
  </si>
  <si>
    <t>total to each timer</t>
  </si>
  <si>
    <t>Date:</t>
  </si>
  <si>
    <t>Entry Breakdown &amp; Payoff</t>
  </si>
  <si>
    <t>Committee</t>
  </si>
  <si>
    <t>Ground Splits</t>
  </si>
  <si>
    <t>Saturday Slack</t>
  </si>
  <si>
    <t>Saturday Performance</t>
  </si>
  <si>
    <t>Senior Team Roping Header</t>
  </si>
  <si>
    <t>Senior Team Roping Heeler</t>
  </si>
  <si>
    <t>Results</t>
  </si>
  <si>
    <t>(minus eye fee)</t>
  </si>
  <si>
    <t>Rodeo Name</t>
  </si>
  <si>
    <t>2020 - plm</t>
  </si>
  <si>
    <t>Date</t>
  </si>
  <si>
    <t>City State</t>
  </si>
  <si>
    <t>Rodeo CES</t>
  </si>
  <si>
    <t>Rodeo Date</t>
  </si>
  <si>
    <t>City, State</t>
  </si>
  <si>
    <t>Total due to Association:</t>
  </si>
  <si>
    <t>Bill Osceola Memorial INFR Qualifier</t>
  </si>
  <si>
    <t>Split $35 per cowboy</t>
  </si>
  <si>
    <t>Cowboy Down Fund</t>
  </si>
  <si>
    <t>Faith Holyan - Brimhall, NM</t>
  </si>
  <si>
    <t>Sammy Jo Bird - Cut Bank, MT</t>
  </si>
  <si>
    <t>Erin Jones - Chinle, AZ</t>
  </si>
  <si>
    <t>Sierra Farland - Tonalea, AZ</t>
  </si>
  <si>
    <t>Kim Jim - Shiprock, NM</t>
  </si>
  <si>
    <t>Autumn Farland - Tonalea, AZ</t>
  </si>
  <si>
    <t>Fallon Doka - Fountain Hills, AZ</t>
  </si>
  <si>
    <t>Kylie Gilbert - Farmington, NM</t>
  </si>
  <si>
    <t>Leon Monroe - Phoenix, AZ</t>
  </si>
  <si>
    <t>Troy Crawler - Morley, AB</t>
  </si>
  <si>
    <t>Marty Jandreau - Kennebec, SD</t>
  </si>
  <si>
    <t>Ralph Williams - Skiatook, OK</t>
  </si>
  <si>
    <t>Jay Joaquin - Sacaton, AZ</t>
  </si>
  <si>
    <t>Cole Elshere - Faith, SD</t>
  </si>
  <si>
    <t>Alan Kole Gobert - Browning, MT</t>
  </si>
  <si>
    <t>Montana Barlow - Rock Point, AZ</t>
  </si>
  <si>
    <t>split $174 per cowboy</t>
  </si>
  <si>
    <t>Rontrey Burkhalter - Ardmore, OK</t>
  </si>
  <si>
    <t>Brent Belkham - Blunt, SD</t>
  </si>
  <si>
    <t>James Arviso - Winslow, AZ</t>
  </si>
  <si>
    <t>Paden Belkham - Blunt, SD</t>
  </si>
  <si>
    <t>Aaron Johnson - Morris, OK</t>
  </si>
  <si>
    <t>Garrett Elmore - Springer, OK</t>
  </si>
  <si>
    <t>Hiyo Yazzie - Brimhall, NM</t>
  </si>
  <si>
    <t>Dean Osborne - Morris, OK</t>
  </si>
  <si>
    <t>*No Qualified Runs*</t>
  </si>
  <si>
    <t>Casey Green</t>
  </si>
  <si>
    <t>James Begay Jr</t>
  </si>
  <si>
    <t>Victor Begay</t>
  </si>
  <si>
    <t xml:space="preserve">Larry Willie </t>
  </si>
  <si>
    <t xml:space="preserve">Leonard Williams Sr. </t>
  </si>
  <si>
    <t>Dakota Louis</t>
  </si>
  <si>
    <t>Trey Nez</t>
  </si>
  <si>
    <t>Casey Cummins</t>
  </si>
  <si>
    <t>Chase Maguire</t>
  </si>
  <si>
    <t>Quinton Inman</t>
  </si>
  <si>
    <t>Hilliard Gopher</t>
  </si>
  <si>
    <t>Paden Belkham</t>
  </si>
  <si>
    <t>Josh Jumper</t>
  </si>
  <si>
    <t>Westley Benally</t>
  </si>
  <si>
    <t>Reno Stobner</t>
  </si>
  <si>
    <t>Ralph Williams</t>
  </si>
  <si>
    <t>Connor Osborn</t>
  </si>
  <si>
    <t>James Arviso</t>
  </si>
  <si>
    <t>Justin Gopher</t>
  </si>
  <si>
    <t>Brent Belkham</t>
  </si>
  <si>
    <t>Kalgary Johns Motlow - Okeechobee, FL</t>
  </si>
  <si>
    <t>Boogie Johns - Okeechobee, FL</t>
  </si>
  <si>
    <t>Cyiah Avila - Clewiston, FL</t>
  </si>
  <si>
    <t>Mollie Bassett - Vinita, OK</t>
  </si>
  <si>
    <t>Sallye Williams - Skiatook, OK</t>
  </si>
  <si>
    <t>Jaylie Roper - Oktaha, OK</t>
  </si>
  <si>
    <t>Baylee O'Leary - Colcord, OK</t>
  </si>
  <si>
    <t>Kyra Teehee</t>
  </si>
  <si>
    <t>Dakota Louis - Browning, MT</t>
  </si>
  <si>
    <t>Preston Louis - Browning, MT</t>
  </si>
  <si>
    <t>Split $790 per Cowboy</t>
  </si>
  <si>
    <t>Steven Dewolfe - Buffalo Gap, SD</t>
  </si>
  <si>
    <t>Kashton Ford - Sturgis, SD</t>
  </si>
  <si>
    <t>Joe Wilson - Martin, SD</t>
  </si>
  <si>
    <t>Dusty Louis - Browning, MT</t>
  </si>
  <si>
    <t>Blevyns Jumper - Clewistown, FL</t>
  </si>
  <si>
    <t>Jernie Roper - Oktaha, OK</t>
  </si>
  <si>
    <t>8/9</t>
  </si>
  <si>
    <t>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</si>
</sst>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  <numFmt numFmtId="166" formatCode="&quot;$&quot;#,##0.00"/>
    <numFmt numFmtId="167" formatCode="&quot;$&quot;#,##0"/>
    <numFmt numFmtId="168" formatCode="0.000"/>
    <numFmt numFmtId="169" formatCode="0.0"/>
    <numFmt numFmtId="170" formatCode="mm/dd/yy;@"/>
  </numFmts>
  <fonts count="6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sz val="11"/>
      <name val="Arial Narrow"/>
      <family val="2"/>
    </font>
    <font>
      <sz val="14"/>
      <color rgb="FF363636"/>
      <name val="Segoe UI Light"/>
      <family val="2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6"/>
      <name val="Cambria"/>
      <family val="1"/>
      <scheme val="major"/>
    </font>
    <font>
      <b/>
      <i/>
      <sz val="12"/>
      <name val="Cambria"/>
      <family val="1"/>
      <scheme val="major"/>
    </font>
    <font>
      <b/>
      <sz val="20"/>
      <name val="Cambria"/>
      <family val="1"/>
      <scheme val="major"/>
    </font>
    <font>
      <sz val="14"/>
      <name val="Cambria"/>
      <family val="1"/>
      <scheme val="major"/>
    </font>
    <font>
      <b/>
      <sz val="18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8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7"/>
      <name val="Cambria"/>
      <family val="1"/>
      <scheme val="major"/>
    </font>
    <font>
      <sz val="11"/>
      <name val="Cambria"/>
      <family val="1"/>
      <scheme val="major"/>
    </font>
    <font>
      <sz val="16"/>
      <color indexed="8"/>
      <name val="Cambria"/>
      <family val="1"/>
      <scheme val="major"/>
    </font>
    <font>
      <b/>
      <sz val="9"/>
      <name val="Cambria"/>
      <family val="1"/>
      <scheme val="major"/>
    </font>
    <font>
      <sz val="9"/>
      <name val="Arial"/>
      <family val="2"/>
    </font>
    <font>
      <b/>
      <sz val="8"/>
      <name val="Cambria"/>
      <family val="1"/>
      <scheme val="major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b/>
      <sz val="9"/>
      <name val="Arial"/>
      <family val="2"/>
    </font>
    <font>
      <sz val="11"/>
      <color indexed="8"/>
      <name val="Arial Narrow"/>
      <family val="2"/>
    </font>
    <font>
      <sz val="9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/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1">
    <xf numFmtId="0" fontId="0" fillId="0" borderId="0" xfId="0"/>
    <xf numFmtId="0" fontId="24" fillId="0" borderId="0" xfId="38" applyFont="1"/>
    <xf numFmtId="0" fontId="24" fillId="0" borderId="0" xfId="38" applyFont="1" applyAlignment="1">
      <alignment horizontal="center"/>
    </xf>
    <xf numFmtId="0" fontId="24" fillId="0" borderId="15" xfId="38" applyFont="1" applyBorder="1" applyAlignment="1">
      <alignment horizontal="left"/>
    </xf>
    <xf numFmtId="0" fontId="24" fillId="0" borderId="15" xfId="38" applyFont="1" applyBorder="1" applyAlignment="1">
      <alignment horizontal="center" wrapText="1"/>
    </xf>
    <xf numFmtId="0" fontId="28" fillId="0" borderId="0" xfId="38" applyFont="1"/>
    <xf numFmtId="0" fontId="28" fillId="0" borderId="0" xfId="38" applyFont="1" applyFill="1"/>
    <xf numFmtId="167" fontId="24" fillId="0" borderId="0" xfId="38" applyNumberFormat="1" applyFont="1" applyAlignment="1">
      <alignment horizontal="center"/>
    </xf>
    <xf numFmtId="0" fontId="28" fillId="0" borderId="0" xfId="38" applyFont="1" applyAlignment="1">
      <alignment horizontal="center"/>
    </xf>
    <xf numFmtId="0" fontId="28" fillId="0" borderId="0" xfId="38" applyFont="1" applyAlignment="1">
      <alignment horizontal="right"/>
    </xf>
    <xf numFmtId="167" fontId="28" fillId="0" borderId="0" xfId="38" applyNumberFormat="1" applyFont="1" applyAlignment="1">
      <alignment horizontal="center"/>
    </xf>
    <xf numFmtId="9" fontId="28" fillId="0" borderId="0" xfId="38" applyNumberFormat="1" applyFont="1" applyAlignment="1">
      <alignment horizontal="center"/>
    </xf>
    <xf numFmtId="0" fontId="28" fillId="0" borderId="0" xfId="38" applyFont="1" applyFill="1" applyAlignment="1">
      <alignment horizontal="center"/>
    </xf>
    <xf numFmtId="0" fontId="28" fillId="25" borderId="0" xfId="38" applyFont="1" applyFill="1"/>
    <xf numFmtId="0" fontId="28" fillId="25" borderId="0" xfId="38" applyFont="1" applyFill="1" applyAlignment="1">
      <alignment horizontal="center"/>
    </xf>
    <xf numFmtId="0" fontId="30" fillId="0" borderId="0" xfId="38" applyFont="1" applyBorder="1" applyAlignment="1">
      <alignment horizontal="right"/>
    </xf>
    <xf numFmtId="0" fontId="24" fillId="0" borderId="0" xfId="38" applyNumberFormat="1" applyFont="1" applyBorder="1" applyAlignment="1">
      <alignment horizontal="center"/>
    </xf>
    <xf numFmtId="167" fontId="24" fillId="0" borderId="0" xfId="38" applyNumberFormat="1" applyFont="1" applyBorder="1" applyAlignment="1">
      <alignment horizontal="center"/>
    </xf>
    <xf numFmtId="0" fontId="27" fillId="0" borderId="17" xfId="38" applyFont="1" applyBorder="1" applyAlignment="1">
      <alignment horizontal="center" vertical="center"/>
    </xf>
    <xf numFmtId="167" fontId="27" fillId="0" borderId="18" xfId="38" applyNumberFormat="1" applyFont="1" applyBorder="1" applyAlignment="1">
      <alignment horizontal="center" vertical="center"/>
    </xf>
    <xf numFmtId="0" fontId="27" fillId="0" borderId="18" xfId="38" applyFont="1" applyBorder="1" applyAlignment="1">
      <alignment horizontal="center" vertical="center"/>
    </xf>
    <xf numFmtId="0" fontId="27" fillId="0" borderId="19" xfId="38" applyFont="1" applyBorder="1" applyAlignment="1">
      <alignment horizontal="center" vertical="center"/>
    </xf>
    <xf numFmtId="167" fontId="27" fillId="0" borderId="19" xfId="38" applyNumberFormat="1" applyFont="1" applyBorder="1" applyAlignment="1">
      <alignment horizontal="center" vertical="center"/>
    </xf>
    <xf numFmtId="0" fontId="27" fillId="0" borderId="18" xfId="38" applyFont="1" applyFill="1" applyBorder="1" applyAlignment="1">
      <alignment horizontal="center" vertical="center"/>
    </xf>
    <xf numFmtId="167" fontId="27" fillId="0" borderId="18" xfId="38" applyNumberFormat="1" applyFont="1" applyFill="1" applyBorder="1" applyAlignment="1">
      <alignment horizontal="center" vertical="center"/>
    </xf>
    <xf numFmtId="0" fontId="32" fillId="0" borderId="0" xfId="38" applyFont="1"/>
    <xf numFmtId="0" fontId="25" fillId="0" borderId="0" xfId="38" applyFont="1"/>
    <xf numFmtId="2" fontId="32" fillId="0" borderId="0" xfId="38" applyNumberFormat="1" applyFont="1" applyAlignment="1">
      <alignment horizontal="center"/>
    </xf>
    <xf numFmtId="0" fontId="23" fillId="0" borderId="0" xfId="38" applyFont="1" applyAlignment="1">
      <alignment horizontal="center"/>
    </xf>
    <xf numFmtId="0" fontId="15" fillId="0" borderId="0" xfId="38"/>
    <xf numFmtId="0" fontId="20" fillId="0" borderId="0" xfId="38" applyFont="1"/>
    <xf numFmtId="0" fontId="20" fillId="0" borderId="0" xfId="38" applyFont="1" applyAlignment="1">
      <alignment horizontal="center"/>
    </xf>
    <xf numFmtId="0" fontId="23" fillId="0" borderId="0" xfId="38" applyFont="1"/>
    <xf numFmtId="0" fontId="15" fillId="0" borderId="0" xfId="38" applyBorder="1"/>
    <xf numFmtId="0" fontId="15" fillId="0" borderId="13" xfId="38" applyBorder="1"/>
    <xf numFmtId="0" fontId="15" fillId="0" borderId="13" xfId="38" applyBorder="1" applyAlignment="1">
      <alignment horizontal="center"/>
    </xf>
    <xf numFmtId="0" fontId="20" fillId="0" borderId="0" xfId="38" applyFont="1" applyBorder="1"/>
    <xf numFmtId="0" fontId="15" fillId="0" borderId="0" xfId="38" applyAlignment="1">
      <alignment horizontal="center"/>
    </xf>
    <xf numFmtId="0" fontId="21" fillId="0" borderId="0" xfId="38" applyFont="1"/>
    <xf numFmtId="0" fontId="21" fillId="0" borderId="0" xfId="38" applyFont="1" applyAlignment="1">
      <alignment horizontal="center"/>
    </xf>
    <xf numFmtId="6" fontId="21" fillId="0" borderId="13" xfId="38" applyNumberFormat="1" applyFont="1" applyBorder="1"/>
    <xf numFmtId="6" fontId="21" fillId="0" borderId="0" xfId="38" applyNumberFormat="1" applyFont="1"/>
    <xf numFmtId="6" fontId="22" fillId="0" borderId="0" xfId="38" applyNumberFormat="1" applyFont="1"/>
    <xf numFmtId="0" fontId="21" fillId="0" borderId="13" xfId="38" applyFont="1" applyBorder="1"/>
    <xf numFmtId="0" fontId="21" fillId="0" borderId="0" xfId="38" applyFont="1" applyBorder="1"/>
    <xf numFmtId="0" fontId="32" fillId="0" borderId="0" xfId="38" applyFont="1" applyAlignment="1">
      <alignment horizontal="left"/>
    </xf>
    <xf numFmtId="0" fontId="28" fillId="0" borderId="0" xfId="38" applyFont="1" applyAlignment="1">
      <alignment horizontal="left"/>
    </xf>
    <xf numFmtId="0" fontId="24" fillId="0" borderId="0" xfId="38" applyFont="1" applyAlignment="1">
      <alignment horizontal="left"/>
    </xf>
    <xf numFmtId="2" fontId="28" fillId="0" borderId="0" xfId="38" applyNumberFormat="1" applyFont="1" applyAlignment="1">
      <alignment horizontal="center"/>
    </xf>
    <xf numFmtId="2" fontId="24" fillId="0" borderId="0" xfId="38" applyNumberFormat="1" applyFont="1" applyAlignment="1">
      <alignment horizontal="center"/>
    </xf>
    <xf numFmtId="167" fontId="32" fillId="0" borderId="0" xfId="38" applyNumberFormat="1" applyFont="1" applyAlignment="1">
      <alignment horizontal="center"/>
    </xf>
    <xf numFmtId="6" fontId="21" fillId="0" borderId="0" xfId="38" applyNumberFormat="1" applyFont="1" applyBorder="1"/>
    <xf numFmtId="6" fontId="22" fillId="0" borderId="0" xfId="38" applyNumberFormat="1" applyFont="1" applyBorder="1"/>
    <xf numFmtId="0" fontId="22" fillId="0" borderId="0" xfId="38" applyFont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39" fillId="0" borderId="13" xfId="0" applyFont="1" applyBorder="1"/>
    <xf numFmtId="0" fontId="35" fillId="0" borderId="13" xfId="0" applyFont="1" applyBorder="1"/>
    <xf numFmtId="0" fontId="35" fillId="24" borderId="10" xfId="0" applyFont="1" applyFill="1" applyBorder="1" applyAlignment="1">
      <alignment horizontal="center"/>
    </xf>
    <xf numFmtId="164" fontId="35" fillId="0" borderId="10" xfId="28" applyNumberFormat="1" applyFont="1" applyBorder="1"/>
    <xf numFmtId="0" fontId="35" fillId="0" borderId="0" xfId="0" applyFont="1" applyAlignment="1">
      <alignment horizontal="right"/>
    </xf>
    <xf numFmtId="164" fontId="35" fillId="0" borderId="0" xfId="28" applyNumberFormat="1" applyFont="1" applyBorder="1"/>
    <xf numFmtId="164" fontId="35" fillId="0" borderId="0" xfId="28" applyNumberFormat="1" applyFont="1" applyBorder="1" applyAlignment="1"/>
    <xf numFmtId="164" fontId="35" fillId="0" borderId="0" xfId="0" applyNumberFormat="1" applyFont="1" applyBorder="1" applyAlignment="1"/>
    <xf numFmtId="9" fontId="35" fillId="0" borderId="0" xfId="0" applyNumberFormat="1" applyFont="1"/>
    <xf numFmtId="0" fontId="35" fillId="0" borderId="0" xfId="0" applyFont="1" applyAlignment="1"/>
    <xf numFmtId="164" fontId="35" fillId="0" borderId="0" xfId="0" applyNumberFormat="1" applyFont="1"/>
    <xf numFmtId="0" fontId="35" fillId="0" borderId="0" xfId="0" applyFont="1" applyAlignment="1">
      <alignment horizontal="left"/>
    </xf>
    <xf numFmtId="164" fontId="40" fillId="0" borderId="0" xfId="28" applyNumberFormat="1" applyFont="1"/>
    <xf numFmtId="0" fontId="44" fillId="0" borderId="0" xfId="0" applyFont="1"/>
    <xf numFmtId="164" fontId="34" fillId="0" borderId="0" xfId="0" applyNumberFormat="1" applyFont="1"/>
    <xf numFmtId="0" fontId="34" fillId="0" borderId="0" xfId="0" applyFont="1" applyAlignment="1">
      <alignment horizontal="center" vertical="center"/>
    </xf>
    <xf numFmtId="0" fontId="36" fillId="0" borderId="21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169" fontId="34" fillId="0" borderId="0" xfId="0" applyNumberFormat="1" applyFont="1" applyAlignment="1">
      <alignment horizontal="center" vertical="center"/>
    </xf>
    <xf numFmtId="167" fontId="48" fillId="0" borderId="0" xfId="28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left" indent="4"/>
    </xf>
    <xf numFmtId="0" fontId="37" fillId="0" borderId="0" xfId="0" applyFont="1"/>
    <xf numFmtId="0" fontId="34" fillId="0" borderId="0" xfId="0" applyFont="1" applyAlignment="1"/>
    <xf numFmtId="167" fontId="34" fillId="0" borderId="0" xfId="0" applyNumberFormat="1" applyFont="1"/>
    <xf numFmtId="0" fontId="42" fillId="0" borderId="21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35" fillId="0" borderId="2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41" fillId="0" borderId="0" xfId="0" applyFont="1"/>
    <xf numFmtId="167" fontId="28" fillId="0" borderId="0" xfId="38" applyNumberFormat="1" applyFont="1"/>
    <xf numFmtId="167" fontId="24" fillId="0" borderId="15" xfId="38" applyNumberFormat="1" applyFont="1" applyBorder="1" applyAlignment="1">
      <alignment horizontal="center" wrapText="1"/>
    </xf>
    <xf numFmtId="167" fontId="24" fillId="0" borderId="16" xfId="38" applyNumberFormat="1" applyFont="1" applyBorder="1" applyAlignment="1">
      <alignment horizontal="center" wrapText="1"/>
    </xf>
    <xf numFmtId="167" fontId="27" fillId="25" borderId="0" xfId="38" applyNumberFormat="1" applyFont="1" applyFill="1" applyBorder="1" applyAlignment="1">
      <alignment horizontal="center"/>
    </xf>
    <xf numFmtId="167" fontId="30" fillId="0" borderId="0" xfId="38" applyNumberFormat="1" applyFont="1" applyAlignment="1">
      <alignment horizontal="center"/>
    </xf>
    <xf numFmtId="0" fontId="36" fillId="0" borderId="0" xfId="0" applyFont="1" applyBorder="1" applyAlignment="1">
      <alignment horizontal="center"/>
    </xf>
    <xf numFmtId="0" fontId="48" fillId="0" borderId="11" xfId="0" applyFont="1" applyBorder="1" applyAlignment="1">
      <alignment vertical="center" wrapText="1"/>
    </xf>
    <xf numFmtId="0" fontId="23" fillId="0" borderId="0" xfId="38" applyFont="1" applyAlignment="1">
      <alignment horizontal="center"/>
    </xf>
    <xf numFmtId="167" fontId="20" fillId="0" borderId="0" xfId="38" applyNumberFormat="1" applyFont="1" applyAlignment="1">
      <alignment horizontal="center"/>
    </xf>
    <xf numFmtId="167" fontId="23" fillId="0" borderId="0" xfId="38" applyNumberFormat="1" applyFont="1" applyAlignment="1">
      <alignment horizontal="center"/>
    </xf>
    <xf numFmtId="167" fontId="23" fillId="0" borderId="0" xfId="38" applyNumberFormat="1" applyFont="1" applyAlignment="1">
      <alignment horizontal="center" wrapText="1"/>
    </xf>
    <xf numFmtId="167" fontId="15" fillId="0" borderId="13" xfId="38" applyNumberFormat="1" applyBorder="1" applyAlignment="1">
      <alignment horizontal="center"/>
    </xf>
    <xf numFmtId="167" fontId="15" fillId="0" borderId="0" xfId="38" applyNumberFormat="1" applyAlignment="1">
      <alignment horizontal="center"/>
    </xf>
    <xf numFmtId="167" fontId="21" fillId="0" borderId="0" xfId="38" applyNumberFormat="1" applyFont="1" applyAlignment="1">
      <alignment horizontal="center"/>
    </xf>
    <xf numFmtId="167" fontId="20" fillId="0" borderId="13" xfId="38" applyNumberFormat="1" applyFont="1" applyBorder="1" applyAlignment="1">
      <alignment horizontal="center"/>
    </xf>
    <xf numFmtId="0" fontId="20" fillId="0" borderId="13" xfId="38" applyFont="1" applyBorder="1"/>
    <xf numFmtId="0" fontId="20" fillId="0" borderId="13" xfId="38" applyFont="1" applyBorder="1" applyAlignment="1">
      <alignment horizontal="center"/>
    </xf>
    <xf numFmtId="0" fontId="23" fillId="0" borderId="0" xfId="38" applyFont="1" applyAlignment="1">
      <alignment horizontal="center"/>
    </xf>
    <xf numFmtId="0" fontId="23" fillId="0" borderId="0" xfId="38" applyFont="1" applyAlignment="1">
      <alignment horizontal="right"/>
    </xf>
    <xf numFmtId="167" fontId="32" fillId="0" borderId="0" xfId="38" applyNumberFormat="1" applyFont="1"/>
    <xf numFmtId="38" fontId="20" fillId="0" borderId="0" xfId="38" applyNumberFormat="1" applyFont="1" applyAlignment="1">
      <alignment horizontal="center"/>
    </xf>
    <xf numFmtId="167" fontId="26" fillId="0" borderId="0" xfId="38" applyNumberFormat="1" applyFont="1" applyAlignment="1">
      <alignment horizontal="left"/>
    </xf>
    <xf numFmtId="167" fontId="29" fillId="0" borderId="0" xfId="38" applyNumberFormat="1" applyFont="1" applyAlignment="1">
      <alignment horizontal="left"/>
    </xf>
    <xf numFmtId="167" fontId="29" fillId="0" borderId="0" xfId="38" applyNumberFormat="1" applyFont="1" applyAlignment="1">
      <alignment horizontal="left" vertical="center"/>
    </xf>
    <xf numFmtId="167" fontId="29" fillId="25" borderId="0" xfId="38" applyNumberFormat="1" applyFont="1" applyFill="1" applyAlignment="1">
      <alignment horizontal="left"/>
    </xf>
    <xf numFmtId="0" fontId="27" fillId="26" borderId="18" xfId="38" applyFont="1" applyFill="1" applyBorder="1" applyAlignment="1">
      <alignment horizontal="center" vertical="center"/>
    </xf>
    <xf numFmtId="167" fontId="27" fillId="26" borderId="18" xfId="38" applyNumberFormat="1" applyFont="1" applyFill="1" applyBorder="1" applyAlignment="1">
      <alignment horizontal="center" vertical="center"/>
    </xf>
    <xf numFmtId="0" fontId="27" fillId="26" borderId="19" xfId="38" applyFont="1" applyFill="1" applyBorder="1" applyAlignment="1">
      <alignment horizontal="center" vertical="center"/>
    </xf>
    <xf numFmtId="167" fontId="27" fillId="26" borderId="19" xfId="38" applyNumberFormat="1" applyFont="1" applyFill="1" applyBorder="1" applyAlignment="1">
      <alignment horizontal="center" vertical="center"/>
    </xf>
    <xf numFmtId="0" fontId="27" fillId="26" borderId="20" xfId="38" applyFont="1" applyFill="1" applyBorder="1" applyAlignment="1">
      <alignment horizontal="center" vertical="center"/>
    </xf>
    <xf numFmtId="167" fontId="27" fillId="26" borderId="20" xfId="38" applyNumberFormat="1" applyFont="1" applyFill="1" applyBorder="1" applyAlignment="1">
      <alignment horizontal="center" vertical="center"/>
    </xf>
    <xf numFmtId="0" fontId="28" fillId="0" borderId="0" xfId="38" applyFont="1" applyAlignment="1">
      <alignment horizontal="right"/>
    </xf>
    <xf numFmtId="167" fontId="35" fillId="0" borderId="0" xfId="0" applyNumberFormat="1" applyFont="1"/>
    <xf numFmtId="0" fontId="21" fillId="0" borderId="0" xfId="38" quotePrefix="1" applyFont="1" applyBorder="1"/>
    <xf numFmtId="0" fontId="36" fillId="0" borderId="21" xfId="0" applyFont="1" applyBorder="1" applyAlignment="1">
      <alignment horizontal="right" vertical="center"/>
    </xf>
    <xf numFmtId="0" fontId="35" fillId="0" borderId="21" xfId="0" applyFont="1" applyBorder="1" applyAlignment="1">
      <alignment vertical="center"/>
    </xf>
    <xf numFmtId="1" fontId="35" fillId="0" borderId="21" xfId="0" applyNumberFormat="1" applyFont="1" applyBorder="1" applyAlignment="1">
      <alignment horizontal="center" vertical="center"/>
    </xf>
    <xf numFmtId="0" fontId="36" fillId="0" borderId="11" xfId="0" quotePrefix="1" applyFont="1" applyBorder="1" applyAlignment="1">
      <alignment horizontal="right" vertical="center"/>
    </xf>
    <xf numFmtId="0" fontId="35" fillId="0" borderId="11" xfId="0" applyFont="1" applyBorder="1" applyAlignment="1">
      <alignment vertical="center"/>
    </xf>
    <xf numFmtId="1" fontId="35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53" fillId="0" borderId="0" xfId="0" applyFont="1"/>
    <xf numFmtId="0" fontId="54" fillId="0" borderId="0" xfId="0" applyFont="1"/>
    <xf numFmtId="167" fontId="54" fillId="0" borderId="0" xfId="0" applyNumberFormat="1" applyFont="1" applyAlignment="1">
      <alignment horizontal="left"/>
    </xf>
    <xf numFmtId="167" fontId="54" fillId="0" borderId="0" xfId="0" applyNumberFormat="1" applyFont="1"/>
    <xf numFmtId="0" fontId="54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167" fontId="53" fillId="0" borderId="0" xfId="0" applyNumberFormat="1" applyFont="1" applyAlignment="1">
      <alignment horizontal="left"/>
    </xf>
    <xf numFmtId="167" fontId="35" fillId="0" borderId="11" xfId="28" applyNumberFormat="1" applyFont="1" applyBorder="1" applyAlignment="1">
      <alignment horizontal="center" vertical="center"/>
    </xf>
    <xf numFmtId="167" fontId="44" fillId="0" borderId="11" xfId="28" applyNumberFormat="1" applyFont="1" applyBorder="1" applyAlignment="1">
      <alignment vertical="center"/>
    </xf>
    <xf numFmtId="0" fontId="20" fillId="0" borderId="0" xfId="38" applyFont="1" applyAlignment="1">
      <alignment horizontal="right"/>
    </xf>
    <xf numFmtId="0" fontId="20" fillId="0" borderId="0" xfId="38" applyFont="1" applyFill="1" applyAlignment="1">
      <alignment horizontal="center"/>
    </xf>
    <xf numFmtId="167" fontId="20" fillId="0" borderId="0" xfId="38" applyNumberFormat="1" applyFont="1" applyFill="1" applyAlignment="1">
      <alignment horizontal="center"/>
    </xf>
    <xf numFmtId="0" fontId="15" fillId="0" borderId="0" xfId="38" applyFill="1"/>
    <xf numFmtId="167" fontId="20" fillId="0" borderId="0" xfId="38" applyNumberFormat="1" applyFont="1" applyFill="1" applyBorder="1" applyAlignment="1">
      <alignment horizontal="center"/>
    </xf>
    <xf numFmtId="167" fontId="20" fillId="0" borderId="13" xfId="38" applyNumberFormat="1" applyFont="1" applyFill="1" applyBorder="1" applyAlignment="1">
      <alignment horizontal="center"/>
    </xf>
    <xf numFmtId="0" fontId="20" fillId="0" borderId="0" xfId="38" applyFont="1" applyFill="1"/>
    <xf numFmtId="0" fontId="20" fillId="0" borderId="0" xfId="38" applyFont="1" applyFill="1" applyBorder="1"/>
    <xf numFmtId="0" fontId="20" fillId="0" borderId="0" xfId="38" applyFont="1" applyFill="1" applyBorder="1" applyAlignment="1">
      <alignment horizontal="center"/>
    </xf>
    <xf numFmtId="0" fontId="24" fillId="0" borderId="0" xfId="38" applyFont="1" applyFill="1"/>
    <xf numFmtId="0" fontId="28" fillId="0" borderId="0" xfId="38" applyFont="1" applyFill="1" applyAlignment="1">
      <alignment horizontal="left"/>
    </xf>
    <xf numFmtId="2" fontId="24" fillId="0" borderId="0" xfId="38" applyNumberFormat="1" applyFont="1" applyFill="1" applyAlignment="1">
      <alignment horizontal="center"/>
    </xf>
    <xf numFmtId="0" fontId="32" fillId="0" borderId="0" xfId="38" applyFont="1" applyFill="1"/>
    <xf numFmtId="0" fontId="28" fillId="0" borderId="0" xfId="38" applyFont="1" applyAlignment="1">
      <alignment horizontal="center"/>
    </xf>
    <xf numFmtId="0" fontId="22" fillId="0" borderId="0" xfId="38" applyFont="1" applyAlignment="1"/>
    <xf numFmtId="165" fontId="22" fillId="0" borderId="0" xfId="38" applyNumberFormat="1" applyFont="1" applyAlignment="1"/>
    <xf numFmtId="0" fontId="54" fillId="0" borderId="0" xfId="0" applyNumberFormat="1" applyFont="1" applyAlignment="1">
      <alignment horizontal="right"/>
    </xf>
    <xf numFmtId="166" fontId="27" fillId="0" borderId="18" xfId="38" applyNumberFormat="1" applyFont="1" applyBorder="1" applyAlignment="1">
      <alignment horizontal="center" vertical="center"/>
    </xf>
    <xf numFmtId="166" fontId="27" fillId="26" borderId="18" xfId="38" applyNumberFormat="1" applyFont="1" applyFill="1" applyBorder="1" applyAlignment="1">
      <alignment horizontal="center" vertical="center"/>
    </xf>
    <xf numFmtId="166" fontId="27" fillId="0" borderId="19" xfId="38" applyNumberFormat="1" applyFont="1" applyBorder="1" applyAlignment="1">
      <alignment horizontal="center" vertical="center"/>
    </xf>
    <xf numFmtId="166" fontId="27" fillId="0" borderId="18" xfId="38" applyNumberFormat="1" applyFont="1" applyFill="1" applyBorder="1" applyAlignment="1">
      <alignment horizontal="center" vertical="center"/>
    </xf>
    <xf numFmtId="166" fontId="27" fillId="26" borderId="19" xfId="38" applyNumberFormat="1" applyFont="1" applyFill="1" applyBorder="1" applyAlignment="1">
      <alignment horizontal="center" vertical="center"/>
    </xf>
    <xf numFmtId="166" fontId="27" fillId="26" borderId="25" xfId="38" applyNumberFormat="1" applyFont="1" applyFill="1" applyBorder="1" applyAlignment="1">
      <alignment horizontal="center" vertical="center"/>
    </xf>
    <xf numFmtId="0" fontId="27" fillId="0" borderId="0" xfId="38" applyFont="1" applyFill="1" applyBorder="1" applyAlignment="1">
      <alignment horizontal="center" vertical="center" wrapText="1"/>
    </xf>
    <xf numFmtId="0" fontId="27" fillId="0" borderId="0" xfId="38" applyFont="1" applyFill="1" applyBorder="1" applyAlignment="1">
      <alignment horizontal="center" vertical="center"/>
    </xf>
    <xf numFmtId="167" fontId="27" fillId="0" borderId="0" xfId="38" applyNumberFormat="1" applyFont="1" applyFill="1" applyBorder="1" applyAlignment="1">
      <alignment horizontal="center" vertical="center"/>
    </xf>
    <xf numFmtId="166" fontId="27" fillId="0" borderId="0" xfId="38" applyNumberFormat="1" applyFont="1" applyFill="1" applyBorder="1" applyAlignment="1">
      <alignment horizontal="center" vertical="center"/>
    </xf>
    <xf numFmtId="167" fontId="28" fillId="0" borderId="0" xfId="38" applyNumberFormat="1" applyFont="1" applyFill="1" applyBorder="1" applyAlignment="1">
      <alignment horizontal="center" vertical="center" wrapText="1"/>
    </xf>
    <xf numFmtId="167" fontId="29" fillId="0" borderId="0" xfId="38" applyNumberFormat="1" applyFont="1" applyFill="1" applyBorder="1" applyAlignment="1">
      <alignment horizontal="left" vertical="center"/>
    </xf>
    <xf numFmtId="0" fontId="28" fillId="0" borderId="0" xfId="38" applyFont="1" applyFill="1" applyBorder="1"/>
    <xf numFmtId="9" fontId="28" fillId="0" borderId="0" xfId="38" applyNumberFormat="1" applyFont="1" applyFill="1" applyBorder="1" applyAlignment="1">
      <alignment horizontal="center"/>
    </xf>
    <xf numFmtId="0" fontId="28" fillId="0" borderId="0" xfId="38" applyFont="1" applyFill="1" applyBorder="1" applyAlignment="1">
      <alignment horizontal="center"/>
    </xf>
    <xf numFmtId="167" fontId="29" fillId="0" borderId="0" xfId="38" applyNumberFormat="1" applyFont="1" applyBorder="1" applyAlignment="1">
      <alignment horizontal="left" vertical="center"/>
    </xf>
    <xf numFmtId="0" fontId="27" fillId="26" borderId="27" xfId="38" applyFont="1" applyFill="1" applyBorder="1" applyAlignment="1">
      <alignment horizontal="center" vertical="center" wrapText="1"/>
    </xf>
    <xf numFmtId="0" fontId="27" fillId="26" borderId="28" xfId="38" applyFont="1" applyFill="1" applyBorder="1" applyAlignment="1">
      <alignment horizontal="center" vertical="center"/>
    </xf>
    <xf numFmtId="167" fontId="27" fillId="26" borderId="28" xfId="38" applyNumberFormat="1" applyFont="1" applyFill="1" applyBorder="1" applyAlignment="1">
      <alignment horizontal="center" vertical="center"/>
    </xf>
    <xf numFmtId="166" fontId="27" fillId="26" borderId="28" xfId="38" applyNumberFormat="1" applyFont="1" applyFill="1" applyBorder="1" applyAlignment="1">
      <alignment horizontal="center" vertical="center"/>
    </xf>
    <xf numFmtId="167" fontId="28" fillId="26" borderId="28" xfId="38" applyNumberFormat="1" applyFont="1" applyFill="1" applyBorder="1" applyAlignment="1">
      <alignment horizontal="center" vertical="center" wrapText="1"/>
    </xf>
    <xf numFmtId="167" fontId="24" fillId="25" borderId="0" xfId="38" applyNumberFormat="1" applyFont="1" applyFill="1" applyBorder="1" applyAlignment="1">
      <alignment horizontal="center" wrapText="1"/>
    </xf>
    <xf numFmtId="0" fontId="27" fillId="26" borderId="29" xfId="38" applyFont="1" applyFill="1" applyBorder="1" applyAlignment="1">
      <alignment horizontal="center" vertical="center" wrapText="1"/>
    </xf>
    <xf numFmtId="167" fontId="28" fillId="26" borderId="30" xfId="38" applyNumberFormat="1" applyFont="1" applyFill="1" applyBorder="1" applyAlignment="1">
      <alignment horizontal="center" vertical="center" wrapText="1"/>
    </xf>
    <xf numFmtId="0" fontId="27" fillId="26" borderId="31" xfId="38" applyFont="1" applyFill="1" applyBorder="1" applyAlignment="1">
      <alignment horizontal="center" vertical="center" wrapText="1"/>
    </xf>
    <xf numFmtId="167" fontId="28" fillId="26" borderId="32" xfId="38" applyNumberFormat="1" applyFont="1" applyFill="1" applyBorder="1" applyAlignment="1">
      <alignment horizontal="center" vertical="center" wrapText="1"/>
    </xf>
    <xf numFmtId="0" fontId="27" fillId="0" borderId="33" xfId="38" applyFont="1" applyFill="1" applyBorder="1" applyAlignment="1">
      <alignment horizontal="center" vertical="center" wrapText="1"/>
    </xf>
    <xf numFmtId="167" fontId="28" fillId="0" borderId="23" xfId="38" applyNumberFormat="1" applyFont="1" applyFill="1" applyBorder="1" applyAlignment="1">
      <alignment horizontal="center" vertical="center" wrapText="1"/>
    </xf>
    <xf numFmtId="0" fontId="27" fillId="26" borderId="33" xfId="38" applyFont="1" applyFill="1" applyBorder="1" applyAlignment="1">
      <alignment horizontal="center" vertical="center" wrapText="1"/>
    </xf>
    <xf numFmtId="167" fontId="28" fillId="26" borderId="23" xfId="38" applyNumberFormat="1" applyFont="1" applyFill="1" applyBorder="1" applyAlignment="1">
      <alignment horizontal="center" vertical="center" wrapText="1"/>
    </xf>
    <xf numFmtId="0" fontId="27" fillId="0" borderId="29" xfId="38" applyFont="1" applyBorder="1" applyAlignment="1">
      <alignment horizontal="center" vertical="center" wrapText="1"/>
    </xf>
    <xf numFmtId="167" fontId="28" fillId="0" borderId="30" xfId="38" applyNumberFormat="1" applyFont="1" applyBorder="1" applyAlignment="1">
      <alignment horizontal="center" vertical="center" wrapText="1"/>
    </xf>
    <xf numFmtId="0" fontId="27" fillId="0" borderId="34" xfId="38" applyFont="1" applyBorder="1" applyAlignment="1">
      <alignment horizontal="center" vertical="center" wrapText="1"/>
    </xf>
    <xf numFmtId="0" fontId="27" fillId="0" borderId="25" xfId="38" applyFont="1" applyBorder="1" applyAlignment="1">
      <alignment horizontal="center" vertical="center"/>
    </xf>
    <xf numFmtId="167" fontId="27" fillId="0" borderId="25" xfId="38" applyNumberFormat="1" applyFont="1" applyBorder="1" applyAlignment="1">
      <alignment horizontal="center" vertical="center"/>
    </xf>
    <xf numFmtId="166" fontId="27" fillId="0" borderId="25" xfId="38" applyNumberFormat="1" applyFont="1" applyBorder="1" applyAlignment="1">
      <alignment horizontal="center" vertical="center"/>
    </xf>
    <xf numFmtId="167" fontId="28" fillId="0" borderId="35" xfId="38" applyNumberFormat="1" applyFont="1" applyBorder="1" applyAlignment="1">
      <alignment horizontal="center" vertical="center" wrapText="1"/>
    </xf>
    <xf numFmtId="0" fontId="27" fillId="0" borderId="33" xfId="38" applyFont="1" applyBorder="1" applyAlignment="1">
      <alignment horizontal="center" vertical="center" wrapText="1"/>
    </xf>
    <xf numFmtId="167" fontId="28" fillId="0" borderId="23" xfId="38" applyNumberFormat="1" applyFont="1" applyBorder="1" applyAlignment="1">
      <alignment horizontal="center" vertical="center" wrapText="1"/>
    </xf>
    <xf numFmtId="0" fontId="54" fillId="0" borderId="0" xfId="38" applyFont="1"/>
    <xf numFmtId="167" fontId="53" fillId="0" borderId="0" xfId="38" applyNumberFormat="1" applyFont="1" applyAlignment="1">
      <alignment horizontal="center"/>
    </xf>
    <xf numFmtId="167" fontId="54" fillId="0" borderId="0" xfId="38" applyNumberFormat="1" applyFont="1" applyAlignment="1">
      <alignment horizontal="center"/>
    </xf>
    <xf numFmtId="0" fontId="53" fillId="0" borderId="0" xfId="38" applyFont="1"/>
    <xf numFmtId="0" fontId="53" fillId="0" borderId="0" xfId="38" applyFont="1" applyAlignment="1">
      <alignment horizontal="center"/>
    </xf>
    <xf numFmtId="0" fontId="54" fillId="0" borderId="0" xfId="38" applyFont="1" applyAlignment="1">
      <alignment horizontal="right"/>
    </xf>
    <xf numFmtId="9" fontId="54" fillId="0" borderId="0" xfId="38" applyNumberFormat="1" applyFont="1" applyAlignment="1">
      <alignment horizontal="center"/>
    </xf>
    <xf numFmtId="9" fontId="54" fillId="0" borderId="0" xfId="38" applyNumberFormat="1" applyFont="1" applyFill="1" applyBorder="1" applyAlignment="1">
      <alignment horizontal="center"/>
    </xf>
    <xf numFmtId="0" fontId="54" fillId="0" borderId="0" xfId="38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164" fontId="35" fillId="0" borderId="10" xfId="28" applyNumberFormat="1" applyFont="1" applyBorder="1" applyAlignment="1">
      <alignment horizontal="center"/>
    </xf>
    <xf numFmtId="164" fontId="35" fillId="0" borderId="0" xfId="28" applyNumberFormat="1" applyFont="1" applyBorder="1" applyAlignment="1">
      <alignment horizontal="center"/>
    </xf>
    <xf numFmtId="9" fontId="35" fillId="0" borderId="0" xfId="0" applyNumberFormat="1" applyFont="1" applyAlignment="1">
      <alignment horizontal="center"/>
    </xf>
    <xf numFmtId="164" fontId="40" fillId="0" borderId="0" xfId="28" applyNumberFormat="1" applyFont="1" applyAlignment="1">
      <alignment horizontal="center"/>
    </xf>
    <xf numFmtId="0" fontId="35" fillId="0" borderId="11" xfId="0" applyNumberFormat="1" applyFont="1" applyBorder="1" applyAlignment="1">
      <alignment horizontal="center" vertical="center" wrapText="1"/>
    </xf>
    <xf numFmtId="38" fontId="20" fillId="0" borderId="13" xfId="38" applyNumberFormat="1" applyFont="1" applyBorder="1" applyAlignment="1">
      <alignment horizontal="center"/>
    </xf>
    <xf numFmtId="0" fontId="51" fillId="0" borderId="0" xfId="38" applyFont="1" applyAlignment="1">
      <alignment horizontal="center" vertical="center" wrapText="1"/>
    </xf>
    <xf numFmtId="0" fontId="1" fillId="0" borderId="0" xfId="38" applyFont="1"/>
    <xf numFmtId="0" fontId="20" fillId="0" borderId="26" xfId="38" applyFont="1" applyBorder="1"/>
    <xf numFmtId="0" fontId="20" fillId="0" borderId="26" xfId="38" applyFont="1" applyBorder="1" applyAlignment="1">
      <alignment horizontal="center"/>
    </xf>
    <xf numFmtId="167" fontId="20" fillId="0" borderId="26" xfId="38" applyNumberFormat="1" applyFont="1" applyBorder="1" applyAlignment="1">
      <alignment horizontal="center"/>
    </xf>
    <xf numFmtId="0" fontId="23" fillId="0" borderId="26" xfId="38" applyFont="1" applyBorder="1" applyAlignment="1">
      <alignment horizontal="center"/>
    </xf>
    <xf numFmtId="0" fontId="23" fillId="0" borderId="13" xfId="38" applyFont="1" applyBorder="1" applyAlignment="1"/>
    <xf numFmtId="167" fontId="35" fillId="0" borderId="21" xfId="28" applyNumberFormat="1" applyFont="1" applyBorder="1" applyAlignment="1">
      <alignment horizontal="center" vertical="center"/>
    </xf>
    <xf numFmtId="167" fontId="24" fillId="0" borderId="0" xfId="38" applyNumberFormat="1" applyFont="1" applyFill="1" applyAlignment="1">
      <alignment horizontal="center"/>
    </xf>
    <xf numFmtId="167" fontId="35" fillId="0" borderId="0" xfId="28" applyNumberFormat="1" applyFont="1" applyBorder="1" applyAlignment="1">
      <alignment horizontal="center"/>
    </xf>
    <xf numFmtId="167" fontId="27" fillId="26" borderId="25" xfId="38" applyNumberFormat="1" applyFont="1" applyFill="1" applyBorder="1" applyAlignment="1">
      <alignment horizontal="center" vertical="center"/>
    </xf>
    <xf numFmtId="0" fontId="58" fillId="0" borderId="0" xfId="38" applyFont="1" applyBorder="1" applyAlignment="1">
      <alignment horizontal="left"/>
    </xf>
    <xf numFmtId="0" fontId="34" fillId="0" borderId="0" xfId="0" applyFont="1" applyFill="1"/>
    <xf numFmtId="0" fontId="22" fillId="0" borderId="0" xfId="38" applyFont="1"/>
    <xf numFmtId="0" fontId="22" fillId="0" borderId="0" xfId="38" applyFont="1" applyBorder="1"/>
    <xf numFmtId="6" fontId="23" fillId="0" borderId="0" xfId="38" applyNumberFormat="1" applyFont="1" applyAlignment="1">
      <alignment horizontal="center"/>
    </xf>
    <xf numFmtId="0" fontId="21" fillId="0" borderId="0" xfId="38" applyNumberFormat="1" applyFont="1"/>
    <xf numFmtId="14" fontId="21" fillId="0" borderId="0" xfId="38" applyNumberFormat="1" applyFont="1" applyAlignment="1"/>
    <xf numFmtId="44" fontId="35" fillId="0" borderId="0" xfId="0" applyNumberFormat="1" applyFont="1"/>
    <xf numFmtId="0" fontId="51" fillId="0" borderId="0" xfId="38" applyFont="1" applyAlignment="1">
      <alignment horizontal="center" vertical="center" wrapText="1"/>
    </xf>
    <xf numFmtId="167" fontId="41" fillId="0" borderId="0" xfId="0" applyNumberFormat="1" applyFont="1" applyAlignment="1">
      <alignment horizontal="right"/>
    </xf>
    <xf numFmtId="0" fontId="36" fillId="0" borderId="21" xfId="0" applyFont="1" applyBorder="1" applyAlignment="1">
      <alignment vertical="center"/>
    </xf>
    <xf numFmtId="2" fontId="35" fillId="0" borderId="21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164" fontId="43" fillId="0" borderId="21" xfId="28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36" fillId="0" borderId="11" xfId="0" applyFont="1" applyBorder="1" applyAlignment="1">
      <alignment vertical="center"/>
    </xf>
    <xf numFmtId="2" fontId="35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164" fontId="43" fillId="0" borderId="11" xfId="28" applyNumberFormat="1" applyFont="1" applyBorder="1" applyAlignment="1">
      <alignment vertical="center"/>
    </xf>
    <xf numFmtId="164" fontId="41" fillId="0" borderId="11" xfId="28" applyNumberFormat="1" applyFont="1" applyBorder="1" applyAlignment="1">
      <alignment vertical="center"/>
    </xf>
    <xf numFmtId="0" fontId="36" fillId="0" borderId="21" xfId="0" quotePrefix="1" applyFont="1" applyBorder="1" applyAlignment="1">
      <alignment horizontal="center" vertical="center"/>
    </xf>
    <xf numFmtId="0" fontId="36" fillId="0" borderId="11" xfId="0" quotePrefix="1" applyFont="1" applyBorder="1" applyAlignment="1">
      <alignment horizontal="center" vertical="center"/>
    </xf>
    <xf numFmtId="6" fontId="15" fillId="0" borderId="0" xfId="38" applyNumberFormat="1" applyAlignment="1">
      <alignment horizontal="center"/>
    </xf>
    <xf numFmtId="8" fontId="21" fillId="0" borderId="0" xfId="38" applyNumberFormat="1" applyFont="1" applyBorder="1" applyAlignment="1">
      <alignment horizontal="center"/>
    </xf>
    <xf numFmtId="168" fontId="28" fillId="0" borderId="0" xfId="38" applyNumberFormat="1" applyFont="1" applyAlignment="1">
      <alignment horizontal="center"/>
    </xf>
    <xf numFmtId="0" fontId="36" fillId="0" borderId="21" xfId="0" quotePrefix="1" applyFont="1" applyBorder="1" applyAlignment="1">
      <alignment horizontal="right" vertical="center"/>
    </xf>
    <xf numFmtId="0" fontId="35" fillId="0" borderId="21" xfId="0" applyNumberFormat="1" applyFont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168" fontId="43" fillId="0" borderId="21" xfId="0" applyNumberFormat="1" applyFont="1" applyBorder="1" applyAlignment="1">
      <alignment horizontal="center" vertical="center"/>
    </xf>
    <xf numFmtId="7" fontId="43" fillId="0" borderId="21" xfId="28" applyNumberFormat="1" applyFont="1" applyBorder="1" applyAlignment="1">
      <alignment vertical="center"/>
    </xf>
    <xf numFmtId="0" fontId="43" fillId="0" borderId="11" xfId="0" quotePrefix="1" applyFont="1" applyBorder="1" applyAlignment="1">
      <alignment horizontal="right" vertical="center"/>
    </xf>
    <xf numFmtId="0" fontId="42" fillId="0" borderId="11" xfId="0" applyFont="1" applyBorder="1" applyAlignment="1">
      <alignment vertical="center"/>
    </xf>
    <xf numFmtId="168" fontId="43" fillId="0" borderId="11" xfId="0" applyNumberFormat="1" applyFont="1" applyBorder="1" applyAlignment="1">
      <alignment horizontal="center" vertical="center"/>
    </xf>
    <xf numFmtId="7" fontId="43" fillId="0" borderId="11" xfId="28" applyNumberFormat="1" applyFont="1" applyBorder="1" applyAlignment="1">
      <alignment vertical="center"/>
    </xf>
    <xf numFmtId="4" fontId="43" fillId="0" borderId="12" xfId="0" applyNumberFormat="1" applyFont="1" applyBorder="1" applyAlignment="1">
      <alignment vertical="center"/>
    </xf>
    <xf numFmtId="166" fontId="50" fillId="0" borderId="12" xfId="0" applyNumberFormat="1" applyFont="1" applyBorder="1" applyAlignment="1">
      <alignment vertical="center"/>
    </xf>
    <xf numFmtId="168" fontId="35" fillId="0" borderId="11" xfId="0" applyNumberFormat="1" applyFont="1" applyBorder="1" applyAlignment="1">
      <alignment horizontal="center" vertical="center"/>
    </xf>
    <xf numFmtId="167" fontId="35" fillId="0" borderId="11" xfId="28" applyNumberFormat="1" applyFont="1" applyBorder="1" applyAlignment="1">
      <alignment vertical="center"/>
    </xf>
    <xf numFmtId="5" fontId="47" fillId="0" borderId="12" xfId="0" applyNumberFormat="1" applyFont="1" applyBorder="1" applyAlignment="1">
      <alignment vertical="center"/>
    </xf>
    <xf numFmtId="0" fontId="35" fillId="0" borderId="11" xfId="0" applyNumberFormat="1" applyFont="1" applyBorder="1" applyAlignment="1">
      <alignment horizontal="center" vertical="center"/>
    </xf>
    <xf numFmtId="166" fontId="35" fillId="0" borderId="11" xfId="28" applyNumberFormat="1" applyFont="1" applyBorder="1" applyAlignment="1">
      <alignment horizontal="center" vertical="center"/>
    </xf>
    <xf numFmtId="7" fontId="47" fillId="0" borderId="12" xfId="0" applyNumberFormat="1" applyFont="1" applyBorder="1" applyAlignment="1">
      <alignment vertical="center"/>
    </xf>
    <xf numFmtId="7" fontId="52" fillId="0" borderId="12" xfId="0" applyNumberFormat="1" applyFont="1" applyBorder="1" applyAlignment="1">
      <alignment vertical="center"/>
    </xf>
    <xf numFmtId="7" fontId="43" fillId="0" borderId="12" xfId="0" applyNumberFormat="1" applyFont="1" applyBorder="1" applyAlignment="1">
      <alignment vertical="center"/>
    </xf>
    <xf numFmtId="168" fontId="35" fillId="0" borderId="21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2" fontId="42" fillId="0" borderId="21" xfId="0" applyNumberFormat="1" applyFont="1" applyBorder="1" applyAlignment="1">
      <alignment horizontal="center" vertical="center"/>
    </xf>
    <xf numFmtId="166" fontId="43" fillId="0" borderId="21" xfId="28" applyNumberFormat="1" applyFont="1" applyBorder="1" applyAlignment="1">
      <alignment vertical="center"/>
    </xf>
    <xf numFmtId="2" fontId="42" fillId="0" borderId="11" xfId="0" applyNumberFormat="1" applyFont="1" applyBorder="1" applyAlignment="1">
      <alignment horizontal="center" vertical="center"/>
    </xf>
    <xf numFmtId="166" fontId="43" fillId="0" borderId="11" xfId="28" applyNumberFormat="1" applyFont="1" applyBorder="1" applyAlignment="1">
      <alignment vertical="center"/>
    </xf>
    <xf numFmtId="167" fontId="50" fillId="0" borderId="12" xfId="0" applyNumberFormat="1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9" fontId="28" fillId="0" borderId="0" xfId="38" applyNumberFormat="1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7" fontId="42" fillId="0" borderId="21" xfId="28" applyNumberFormat="1" applyFont="1" applyBorder="1" applyAlignment="1">
      <alignment vertical="center"/>
    </xf>
    <xf numFmtId="2" fontId="42" fillId="0" borderId="21" xfId="0" applyNumberFormat="1" applyFont="1" applyBorder="1" applyAlignment="1">
      <alignment vertical="center"/>
    </xf>
    <xf numFmtId="7" fontId="42" fillId="0" borderId="11" xfId="28" applyNumberFormat="1" applyFont="1" applyBorder="1" applyAlignment="1">
      <alignment vertical="center"/>
    </xf>
    <xf numFmtId="2" fontId="42" fillId="0" borderId="11" xfId="0" applyNumberFormat="1" applyFont="1" applyBorder="1" applyAlignment="1">
      <alignment vertical="center"/>
    </xf>
    <xf numFmtId="164" fontId="42" fillId="0" borderId="11" xfId="28" applyNumberFormat="1" applyFont="1" applyBorder="1" applyAlignment="1">
      <alignment vertical="center"/>
    </xf>
    <xf numFmtId="166" fontId="42" fillId="0" borderId="11" xfId="28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7" fontId="50" fillId="0" borderId="24" xfId="0" applyNumberFormat="1" applyFont="1" applyBorder="1" applyAlignment="1">
      <alignment vertical="center"/>
    </xf>
    <xf numFmtId="167" fontId="41" fillId="0" borderId="12" xfId="0" applyNumberFormat="1" applyFont="1" applyBorder="1" applyAlignment="1">
      <alignment vertical="center"/>
    </xf>
    <xf numFmtId="0" fontId="42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7" fontId="50" fillId="0" borderId="12" xfId="0" applyNumberFormat="1" applyFont="1" applyBorder="1" applyAlignment="1">
      <alignment vertical="center"/>
    </xf>
    <xf numFmtId="2" fontId="43" fillId="0" borderId="11" xfId="28" applyNumberFormat="1" applyFont="1" applyBorder="1" applyAlignment="1">
      <alignment vertical="center"/>
    </xf>
    <xf numFmtId="166" fontId="52" fillId="0" borderId="12" xfId="0" applyNumberFormat="1" applyFont="1" applyBorder="1" applyAlignment="1">
      <alignment vertical="center"/>
    </xf>
    <xf numFmtId="166" fontId="43" fillId="0" borderId="12" xfId="0" applyNumberFormat="1" applyFont="1" applyBorder="1" applyAlignment="1">
      <alignment vertical="center"/>
    </xf>
    <xf numFmtId="0" fontId="35" fillId="0" borderId="11" xfId="0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2" fontId="43" fillId="0" borderId="21" xfId="0" applyNumberFormat="1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vertical="center"/>
    </xf>
    <xf numFmtId="1" fontId="42" fillId="0" borderId="21" xfId="0" applyNumberFormat="1" applyFont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/>
    </xf>
    <xf numFmtId="0" fontId="55" fillId="0" borderId="0" xfId="38" applyFont="1" applyAlignment="1">
      <alignment horizontal="center"/>
    </xf>
    <xf numFmtId="0" fontId="56" fillId="0" borderId="0" xfId="38" applyFont="1" applyAlignment="1">
      <alignment horizontal="center"/>
    </xf>
    <xf numFmtId="0" fontId="21" fillId="0" borderId="0" xfId="38" quotePrefix="1" applyFont="1"/>
    <xf numFmtId="0" fontId="36" fillId="0" borderId="21" xfId="0" applyFont="1" applyFill="1" applyBorder="1" applyAlignment="1">
      <alignment vertical="center"/>
    </xf>
    <xf numFmtId="2" fontId="35" fillId="0" borderId="21" xfId="0" applyNumberFormat="1" applyFont="1" applyFill="1" applyBorder="1" applyAlignment="1">
      <alignment horizontal="center" vertical="center"/>
    </xf>
    <xf numFmtId="167" fontId="35" fillId="0" borderId="21" xfId="28" applyNumberFormat="1" applyFont="1" applyFill="1" applyBorder="1" applyAlignment="1">
      <alignment horizontal="center" vertical="center"/>
    </xf>
    <xf numFmtId="0" fontId="36" fillId="0" borderId="21" xfId="0" quotePrefix="1" applyFont="1" applyFill="1" applyBorder="1" applyAlignment="1">
      <alignment vertical="center"/>
    </xf>
    <xf numFmtId="2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 wrapText="1"/>
    </xf>
    <xf numFmtId="6" fontId="20" fillId="0" borderId="0" xfId="38" applyNumberFormat="1" applyFont="1" applyBorder="1" applyAlignment="1">
      <alignment horizontal="center"/>
    </xf>
    <xf numFmtId="0" fontId="51" fillId="0" borderId="0" xfId="38" applyFont="1" applyBorder="1"/>
    <xf numFmtId="6" fontId="22" fillId="0" borderId="0" xfId="38" applyNumberFormat="1" applyFont="1" applyBorder="1" applyAlignment="1">
      <alignment horizontal="center"/>
    </xf>
    <xf numFmtId="0" fontId="51" fillId="0" borderId="0" xfId="38" applyFont="1" applyBorder="1" applyAlignment="1">
      <alignment vertical="center"/>
    </xf>
    <xf numFmtId="6" fontId="21" fillId="0" borderId="0" xfId="38" applyNumberFormat="1" applyFont="1" applyBorder="1" applyAlignment="1">
      <alignment horizontal="center"/>
    </xf>
    <xf numFmtId="5" fontId="21" fillId="0" borderId="13" xfId="38" applyNumberFormat="1" applyFont="1" applyBorder="1" applyAlignment="1">
      <alignment horizontal="center"/>
    </xf>
    <xf numFmtId="0" fontId="20" fillId="0" borderId="0" xfId="38" applyFont="1" applyAlignment="1">
      <alignment wrapText="1"/>
    </xf>
    <xf numFmtId="0" fontId="22" fillId="0" borderId="0" xfId="38" applyFont="1" applyBorder="1" applyAlignment="1"/>
    <xf numFmtId="0" fontId="35" fillId="0" borderId="0" xfId="0" applyFont="1" applyAlignment="1">
      <alignment horizontal="right"/>
    </xf>
    <xf numFmtId="0" fontId="35" fillId="0" borderId="0" xfId="0" applyFont="1" applyBorder="1"/>
    <xf numFmtId="164" fontId="35" fillId="0" borderId="0" xfId="0" applyNumberFormat="1" applyFont="1" applyBorder="1"/>
    <xf numFmtId="164" fontId="35" fillId="0" borderId="10" xfId="28" applyNumberFormat="1" applyFont="1" applyBorder="1" applyAlignment="1"/>
    <xf numFmtId="164" fontId="35" fillId="0" borderId="10" xfId="0" applyNumberFormat="1" applyFont="1" applyBorder="1" applyAlignment="1"/>
    <xf numFmtId="0" fontId="36" fillId="0" borderId="36" xfId="0" applyFont="1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37" xfId="0" applyFont="1" applyBorder="1" applyAlignment="1">
      <alignment horizontal="center"/>
    </xf>
    <xf numFmtId="0" fontId="36" fillId="0" borderId="36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2" fontId="42" fillId="0" borderId="0" xfId="0" applyNumberFormat="1" applyFont="1" applyBorder="1" applyAlignment="1">
      <alignment horizontal="center" vertical="center"/>
    </xf>
    <xf numFmtId="7" fontId="43" fillId="0" borderId="0" xfId="28" applyNumberFormat="1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164" fontId="41" fillId="0" borderId="0" xfId="28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56" fillId="0" borderId="0" xfId="38" applyFont="1" applyAlignment="1">
      <alignment horizontal="center" vertical="center"/>
    </xf>
    <xf numFmtId="2" fontId="24" fillId="0" borderId="0" xfId="38" applyNumberFormat="1" applyFont="1" applyAlignment="1">
      <alignment horizontal="center" vertical="center"/>
    </xf>
    <xf numFmtId="1" fontId="28" fillId="0" borderId="0" xfId="38" applyNumberFormat="1" applyFont="1" applyAlignment="1">
      <alignment horizontal="center" vertical="center"/>
    </xf>
    <xf numFmtId="2" fontId="28" fillId="0" borderId="0" xfId="38" applyNumberFormat="1" applyFont="1" applyAlignment="1">
      <alignment horizontal="center" vertical="center"/>
    </xf>
    <xf numFmtId="2" fontId="24" fillId="0" borderId="0" xfId="38" applyNumberFormat="1" applyFont="1" applyFill="1" applyAlignment="1">
      <alignment horizontal="center" vertical="center"/>
    </xf>
    <xf numFmtId="2" fontId="32" fillId="0" borderId="0" xfId="38" applyNumberFormat="1" applyFont="1" applyAlignment="1">
      <alignment horizontal="center" vertical="center"/>
    </xf>
    <xf numFmtId="0" fontId="28" fillId="0" borderId="0" xfId="38" applyFont="1" applyAlignment="1">
      <alignment horizontal="center" vertical="center"/>
    </xf>
    <xf numFmtId="0" fontId="23" fillId="0" borderId="0" xfId="38" applyFont="1" applyFill="1" applyAlignment="1">
      <alignment horizontal="right"/>
    </xf>
    <xf numFmtId="167" fontId="23" fillId="0" borderId="0" xfId="38" applyNumberFormat="1" applyFont="1" applyFill="1" applyAlignment="1">
      <alignment horizontal="center"/>
    </xf>
    <xf numFmtId="0" fontId="23" fillId="0" borderId="0" xfId="38" applyFont="1" applyFill="1" applyAlignment="1">
      <alignment horizontal="left"/>
    </xf>
    <xf numFmtId="5" fontId="21" fillId="0" borderId="0" xfId="38" applyNumberFormat="1" applyFont="1" applyBorder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/>
    <xf numFmtId="0" fontId="34" fillId="0" borderId="0" xfId="0" applyFont="1" applyAlignment="1">
      <alignment horizontal="center" vertical="center"/>
    </xf>
    <xf numFmtId="0" fontId="20" fillId="0" borderId="0" xfId="38" applyFont="1" applyAlignment="1">
      <alignment horizontal="right"/>
    </xf>
    <xf numFmtId="6" fontId="20" fillId="0" borderId="13" xfId="38" applyNumberFormat="1" applyFont="1" applyBorder="1" applyAlignment="1">
      <alignment horizontal="center"/>
    </xf>
    <xf numFmtId="6" fontId="23" fillId="0" borderId="0" xfId="38" applyNumberFormat="1" applyFont="1" applyBorder="1" applyAlignment="1">
      <alignment horizontal="center"/>
    </xf>
    <xf numFmtId="0" fontId="63" fillId="0" borderId="0" xfId="38" applyFont="1" applyBorder="1"/>
    <xf numFmtId="38" fontId="20" fillId="0" borderId="0" xfId="38" applyNumberFormat="1" applyFont="1" applyBorder="1" applyAlignment="1">
      <alignment horizontal="center"/>
    </xf>
    <xf numFmtId="167" fontId="32" fillId="0" borderId="0" xfId="0" applyNumberFormat="1" applyFont="1" applyAlignment="1">
      <alignment horizontal="left"/>
    </xf>
    <xf numFmtId="167" fontId="32" fillId="0" borderId="0" xfId="0" applyNumberFormat="1" applyFont="1"/>
    <xf numFmtId="0" fontId="32" fillId="0" borderId="0" xfId="0" applyFont="1"/>
    <xf numFmtId="0" fontId="64" fillId="0" borderId="0" xfId="0" applyFont="1" applyAlignment="1">
      <alignment horizontal="left" indent="4"/>
    </xf>
    <xf numFmtId="0" fontId="32" fillId="0" borderId="0" xfId="0" applyFont="1" applyAlignment="1"/>
    <xf numFmtId="0" fontId="32" fillId="0" borderId="0" xfId="0" applyFont="1" applyAlignment="1">
      <alignment horizontal="center"/>
    </xf>
    <xf numFmtId="0" fontId="31" fillId="0" borderId="0" xfId="38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0" fillId="0" borderId="0" xfId="38" applyFont="1" applyAlignment="1">
      <alignment horizontal="right"/>
    </xf>
    <xf numFmtId="0" fontId="53" fillId="0" borderId="0" xfId="38" applyFont="1" applyAlignment="1">
      <alignment horizontal="center"/>
    </xf>
    <xf numFmtId="0" fontId="33" fillId="0" borderId="0" xfId="0" applyFont="1" applyAlignment="1">
      <alignment horizontal="center"/>
    </xf>
    <xf numFmtId="167" fontId="57" fillId="25" borderId="0" xfId="38" applyNumberFormat="1" applyFont="1" applyFill="1" applyBorder="1" applyAlignment="1">
      <alignment horizontal="right"/>
    </xf>
    <xf numFmtId="0" fontId="5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5" fillId="0" borderId="0" xfId="0" applyFont="1" applyAlignment="1">
      <alignment horizontal="right"/>
    </xf>
    <xf numFmtId="0" fontId="35" fillId="0" borderId="0" xfId="0" applyFont="1" applyAlignment="1"/>
    <xf numFmtId="164" fontId="35" fillId="0" borderId="22" xfId="28" applyNumberFormat="1" applyFont="1" applyBorder="1" applyAlignment="1"/>
    <xf numFmtId="164" fontId="35" fillId="0" borderId="23" xfId="0" applyNumberFormat="1" applyFont="1" applyBorder="1" applyAlignment="1"/>
    <xf numFmtId="0" fontId="34" fillId="0" borderId="0" xfId="0" applyFont="1" applyAlignment="1">
      <alignment horizontal="center" vertical="center"/>
    </xf>
    <xf numFmtId="164" fontId="35" fillId="0" borderId="22" xfId="0" applyNumberFormat="1" applyFont="1" applyBorder="1" applyAlignment="1"/>
    <xf numFmtId="0" fontId="46" fillId="0" borderId="0" xfId="0" applyFont="1" applyAlignment="1">
      <alignment horizontal="center" vertical="center"/>
    </xf>
    <xf numFmtId="164" fontId="35" fillId="0" borderId="23" xfId="28" applyNumberFormat="1" applyFont="1" applyBorder="1" applyAlignment="1"/>
    <xf numFmtId="0" fontId="38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13" xfId="0" applyFont="1" applyBorder="1" applyAlignment="1">
      <alignment horizontal="center"/>
    </xf>
    <xf numFmtId="170" fontId="41" fillId="0" borderId="13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4" fontId="35" fillId="0" borderId="22" xfId="28" applyNumberFormat="1" applyFont="1" applyBorder="1" applyAlignment="1"/>
    <xf numFmtId="0" fontId="45" fillId="0" borderId="0" xfId="0" applyFont="1" applyAlignment="1">
      <alignment horizontal="center"/>
    </xf>
    <xf numFmtId="0" fontId="61" fillId="0" borderId="0" xfId="38" applyFont="1" applyAlignment="1">
      <alignment horizontal="center" vertical="center"/>
    </xf>
    <xf numFmtId="0" fontId="62" fillId="0" borderId="0" xfId="38" applyFont="1" applyAlignment="1">
      <alignment horizontal="center" vertical="center"/>
    </xf>
    <xf numFmtId="0" fontId="23" fillId="0" borderId="0" xfId="38" applyFont="1" applyAlignment="1">
      <alignment horizontal="center"/>
    </xf>
    <xf numFmtId="165" fontId="23" fillId="0" borderId="0" xfId="38" applyNumberFormat="1" applyFont="1" applyAlignment="1">
      <alignment horizontal="center"/>
    </xf>
    <xf numFmtId="0" fontId="22" fillId="0" borderId="0" xfId="38" applyFont="1" applyAlignment="1">
      <alignment horizontal="center"/>
    </xf>
    <xf numFmtId="165" fontId="22" fillId="0" borderId="0" xfId="38" applyNumberFormat="1" applyFont="1" applyAlignment="1">
      <alignment horizontal="center"/>
    </xf>
    <xf numFmtId="0" fontId="23" fillId="0" borderId="13" xfId="38" applyFont="1" applyBorder="1" applyAlignment="1">
      <alignment horizontal="center"/>
    </xf>
    <xf numFmtId="0" fontId="51" fillId="0" borderId="0" xfId="38" applyFont="1" applyAlignment="1">
      <alignment horizontal="center" vertical="center" wrapText="1"/>
    </xf>
    <xf numFmtId="167" fontId="23" fillId="0" borderId="0" xfId="38" applyNumberFormat="1" applyFont="1" applyFill="1" applyAlignment="1">
      <alignment horizontal="left"/>
    </xf>
    <xf numFmtId="0" fontId="23" fillId="0" borderId="0" xfId="38" applyFont="1" applyFill="1" applyAlignment="1">
      <alignment horizontal="left"/>
    </xf>
    <xf numFmtId="0" fontId="23" fillId="0" borderId="0" xfId="38" applyFont="1" applyFill="1" applyAlignment="1">
      <alignment horizontal="right"/>
    </xf>
    <xf numFmtId="0" fontId="20" fillId="0" borderId="0" xfId="38" applyFont="1" applyAlignment="1">
      <alignment horizontal="right"/>
    </xf>
    <xf numFmtId="0" fontId="51" fillId="0" borderId="0" xfId="38" applyFont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65" fillId="0" borderId="21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49" fontId="28" fillId="0" borderId="0" xfId="38" applyNumberFormat="1" applyFont="1" applyAlignment="1">
      <alignment horizontal="righ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view="pageBreakPreview" topLeftCell="A23" zoomScaleNormal="100" zoomScaleSheetLayoutView="100" workbookViewId="0">
      <pane xSplit="1" topLeftCell="B1" activePane="topRight" state="frozen"/>
      <selection pane="topRight" activeCell="L5" sqref="L5"/>
    </sheetView>
  </sheetViews>
  <sheetFormatPr defaultColWidth="8.88671875" defaultRowHeight="15.6" x14ac:dyDescent="0.3"/>
  <cols>
    <col min="1" max="1" width="24.5546875" style="5" customWidth="1"/>
    <col min="2" max="4" width="8.5546875" style="8" customWidth="1"/>
    <col min="5" max="8" width="8.5546875" style="10" customWidth="1"/>
    <col min="9" max="16" width="9.6640625" style="10" customWidth="1"/>
    <col min="17" max="17" width="10.5546875" style="92" customWidth="1"/>
    <col min="18" max="18" width="8.88671875" style="114"/>
    <col min="19" max="19" width="8.88671875" style="5"/>
    <col min="20" max="20" width="10.88671875" style="8" customWidth="1"/>
    <col min="21" max="28" width="8.88671875" style="156"/>
    <col min="29" max="16384" width="8.88671875" style="5"/>
  </cols>
  <sheetData>
    <row r="1" spans="1:28" s="1" customFormat="1" ht="23.4" x14ac:dyDescent="0.45">
      <c r="A1" s="367" t="s">
        <v>125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113"/>
    </row>
    <row r="2" spans="1:28" s="1" customFormat="1" ht="23.4" x14ac:dyDescent="0.45">
      <c r="A2" s="367" t="s">
        <v>116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113"/>
    </row>
    <row r="3" spans="1:28" x14ac:dyDescent="0.3">
      <c r="T3" s="5"/>
      <c r="U3" s="5"/>
      <c r="V3" s="5"/>
      <c r="W3" s="5"/>
      <c r="X3" s="5"/>
      <c r="Y3" s="5"/>
      <c r="Z3" s="5"/>
      <c r="AA3" s="5"/>
      <c r="AB3" s="5"/>
    </row>
    <row r="4" spans="1:28" s="1" customFormat="1" ht="35.4" customHeight="1" thickBot="1" x14ac:dyDescent="0.35">
      <c r="A4" s="3" t="s">
        <v>28</v>
      </c>
      <c r="B4" s="4" t="s">
        <v>29</v>
      </c>
      <c r="C4" s="4" t="s">
        <v>2</v>
      </c>
      <c r="D4" s="4" t="s">
        <v>5</v>
      </c>
      <c r="E4" s="93" t="s">
        <v>30</v>
      </c>
      <c r="F4" s="93" t="s">
        <v>74</v>
      </c>
      <c r="G4" s="93" t="s">
        <v>73</v>
      </c>
      <c r="H4" s="93" t="s">
        <v>31</v>
      </c>
      <c r="I4" s="94" t="s">
        <v>32</v>
      </c>
      <c r="J4" s="94" t="s">
        <v>33</v>
      </c>
      <c r="K4" s="94" t="s">
        <v>34</v>
      </c>
      <c r="L4" s="94" t="s">
        <v>35</v>
      </c>
      <c r="M4" s="94" t="s">
        <v>36</v>
      </c>
      <c r="N4" s="94" t="s">
        <v>37</v>
      </c>
      <c r="O4" s="94" t="s">
        <v>49</v>
      </c>
      <c r="P4" s="94" t="s">
        <v>50</v>
      </c>
      <c r="Q4" s="94" t="s">
        <v>54</v>
      </c>
      <c r="R4" s="113"/>
    </row>
    <row r="5" spans="1:28" ht="27" customHeight="1" thickTop="1" thickBot="1" x14ac:dyDescent="0.35">
      <c r="A5" s="176" t="s">
        <v>16</v>
      </c>
      <c r="B5" s="177">
        <f>Bareback!C5</f>
        <v>5</v>
      </c>
      <c r="C5" s="178">
        <f>Bareback!C6</f>
        <v>100</v>
      </c>
      <c r="D5" s="178">
        <f>Bareback!E6</f>
        <v>500</v>
      </c>
      <c r="E5" s="178">
        <f>Bareback!E8</f>
        <v>5000</v>
      </c>
      <c r="F5" s="178">
        <f>Bareback!E10</f>
        <v>5500</v>
      </c>
      <c r="G5" s="178">
        <f>Bareback!E12</f>
        <v>330</v>
      </c>
      <c r="H5" s="178">
        <f>Bareback!E14</f>
        <v>5170</v>
      </c>
      <c r="I5" s="178">
        <f>Bareback!D21</f>
        <v>3102</v>
      </c>
      <c r="J5" s="178">
        <f>Bareback!D22</f>
        <v>2068</v>
      </c>
      <c r="K5" s="178">
        <f>Bareback!D23</f>
        <v>0</v>
      </c>
      <c r="L5" s="178">
        <f>Bareback!D24</f>
        <v>0</v>
      </c>
      <c r="M5" s="178"/>
      <c r="N5" s="178"/>
      <c r="O5" s="178"/>
      <c r="P5" s="179"/>
      <c r="Q5" s="180">
        <f t="shared" ref="Q5:Q15" si="0">B5*15</f>
        <v>75</v>
      </c>
      <c r="R5" s="115">
        <f>SUM(I5:P5)</f>
        <v>5170</v>
      </c>
      <c r="T5" s="5"/>
      <c r="W5" s="11"/>
    </row>
    <row r="6" spans="1:28" s="172" customFormat="1" ht="9.75" customHeight="1" thickBot="1" x14ac:dyDescent="0.35">
      <c r="A6" s="166"/>
      <c r="B6" s="167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9"/>
      <c r="Q6" s="170"/>
      <c r="R6" s="171"/>
      <c r="U6" s="174"/>
      <c r="V6" s="174"/>
      <c r="W6" s="173"/>
      <c r="X6" s="174"/>
      <c r="Y6" s="174"/>
      <c r="Z6" s="174"/>
      <c r="AA6" s="174"/>
      <c r="AB6" s="174"/>
    </row>
    <row r="7" spans="1:28" ht="27" customHeight="1" thickBot="1" x14ac:dyDescent="0.35">
      <c r="A7" s="197" t="s">
        <v>17</v>
      </c>
      <c r="B7" s="18">
        <f>'Saddle Bronc'!C5</f>
        <v>7</v>
      </c>
      <c r="C7" s="19">
        <f>'Saddle Bronc'!C6</f>
        <v>100</v>
      </c>
      <c r="D7" s="19">
        <f>'Saddle Bronc'!E6</f>
        <v>700</v>
      </c>
      <c r="E7" s="19">
        <f>'Saddle Bronc'!E8</f>
        <v>5000</v>
      </c>
      <c r="F7" s="19">
        <f>'Saddle Bronc'!E10</f>
        <v>5700</v>
      </c>
      <c r="G7" s="19">
        <f>'Saddle Bronc'!E12</f>
        <v>342</v>
      </c>
      <c r="H7" s="19">
        <f>'Saddle Bronc'!E14</f>
        <v>5358</v>
      </c>
      <c r="I7" s="19">
        <f>'Saddle Bronc'!D21</f>
        <v>1232</v>
      </c>
      <c r="J7" s="19">
        <f>'Saddle Bronc'!D22</f>
        <v>1072</v>
      </c>
      <c r="K7" s="19"/>
      <c r="L7" s="19"/>
      <c r="M7" s="19"/>
      <c r="N7" s="19"/>
      <c r="O7" s="19"/>
      <c r="P7" s="160"/>
      <c r="Q7" s="198">
        <f t="shared" si="0"/>
        <v>105</v>
      </c>
      <c r="R7" s="115">
        <f t="shared" ref="R7:R28" si="1">SUM(I7:P7)</f>
        <v>2304</v>
      </c>
      <c r="T7" s="5"/>
      <c r="W7" s="11"/>
    </row>
    <row r="8" spans="1:28" s="172" customFormat="1" ht="9.75" customHeight="1" thickBot="1" x14ac:dyDescent="0.35">
      <c r="A8" s="166"/>
      <c r="B8" s="167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9"/>
      <c r="Q8" s="170"/>
      <c r="R8" s="171"/>
      <c r="T8" s="173"/>
      <c r="U8" s="173"/>
      <c r="V8" s="173"/>
      <c r="W8" s="173"/>
      <c r="X8" s="174"/>
      <c r="Y8" s="174"/>
      <c r="Z8" s="174"/>
      <c r="AA8" s="174"/>
      <c r="AB8" s="174"/>
    </row>
    <row r="9" spans="1:28" ht="27" customHeight="1" thickBot="1" x14ac:dyDescent="0.35">
      <c r="A9" s="188" t="s">
        <v>18</v>
      </c>
      <c r="B9" s="117">
        <f>'Bull Riding'!C5</f>
        <v>9</v>
      </c>
      <c r="C9" s="118">
        <f>'Bull Riding'!C6</f>
        <v>100</v>
      </c>
      <c r="D9" s="118">
        <f>'Bull Riding'!E6</f>
        <v>900</v>
      </c>
      <c r="E9" s="118">
        <f>'Bull Riding'!E8</f>
        <v>5000</v>
      </c>
      <c r="F9" s="118">
        <f>'Bull Riding'!E10</f>
        <v>5900</v>
      </c>
      <c r="G9" s="118">
        <f>'Bull Riding'!E12</f>
        <v>354</v>
      </c>
      <c r="H9" s="118">
        <f>'Bull Riding'!E14</f>
        <v>5546</v>
      </c>
      <c r="I9" s="118">
        <f>'Bull Riding'!D21</f>
        <v>1276</v>
      </c>
      <c r="J9" s="118">
        <f>'Bull Riding'!D22</f>
        <v>1109</v>
      </c>
      <c r="K9" s="118">
        <f>'Bull Riding'!D23</f>
        <v>1580</v>
      </c>
      <c r="L9" s="118">
        <f>'Bull Riding'!D24</f>
        <v>1581</v>
      </c>
      <c r="M9" s="118"/>
      <c r="N9" s="118"/>
      <c r="O9" s="118"/>
      <c r="P9" s="161"/>
      <c r="Q9" s="189">
        <f t="shared" si="0"/>
        <v>135</v>
      </c>
      <c r="R9" s="115">
        <f t="shared" si="1"/>
        <v>5546</v>
      </c>
      <c r="T9" s="5"/>
      <c r="W9" s="11"/>
    </row>
    <row r="10" spans="1:28" s="172" customFormat="1" ht="9.75" customHeight="1" thickBot="1" x14ac:dyDescent="0.35">
      <c r="A10" s="166"/>
      <c r="B10" s="167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9"/>
      <c r="Q10" s="170"/>
      <c r="R10" s="171"/>
      <c r="U10" s="173"/>
      <c r="V10" s="173"/>
      <c r="W10" s="173"/>
      <c r="X10" s="174"/>
      <c r="Y10" s="174"/>
      <c r="Z10" s="174"/>
      <c r="AA10" s="174"/>
      <c r="AB10" s="174"/>
    </row>
    <row r="11" spans="1:28" ht="27" customHeight="1" thickBot="1" x14ac:dyDescent="0.35">
      <c r="A11" s="197" t="s">
        <v>22</v>
      </c>
      <c r="B11" s="20">
        <f>'Steer Wrestling'!C5</f>
        <v>14</v>
      </c>
      <c r="C11" s="19">
        <f>'Steer Wrestling'!C6</f>
        <v>100</v>
      </c>
      <c r="D11" s="19">
        <f>'Steer Wrestling'!E6</f>
        <v>1400</v>
      </c>
      <c r="E11" s="19">
        <f>'Steer Wrestling'!E8</f>
        <v>5000</v>
      </c>
      <c r="F11" s="19">
        <f>'Steer Wrestling'!E10</f>
        <v>6400</v>
      </c>
      <c r="G11" s="19">
        <f>'Steer Wrestling'!E12</f>
        <v>384</v>
      </c>
      <c r="H11" s="19">
        <f>'Steer Wrestling'!E14</f>
        <v>6016</v>
      </c>
      <c r="I11" s="19">
        <f>'Steer Wrestling'!D21</f>
        <v>1384</v>
      </c>
      <c r="J11" s="19">
        <f>'Steer Wrestling'!D22</f>
        <v>1203</v>
      </c>
      <c r="K11" s="19">
        <f>'Steer Wrestling'!D23</f>
        <v>1023</v>
      </c>
      <c r="L11" s="19">
        <f>'Steer Wrestling'!D24</f>
        <v>842</v>
      </c>
      <c r="M11" s="19"/>
      <c r="N11" s="19"/>
      <c r="O11" s="19"/>
      <c r="P11" s="160"/>
      <c r="Q11" s="198">
        <f t="shared" si="0"/>
        <v>210</v>
      </c>
      <c r="R11" s="115">
        <f t="shared" si="1"/>
        <v>4452</v>
      </c>
      <c r="T11" s="11"/>
      <c r="W11" s="11"/>
    </row>
    <row r="12" spans="1:28" s="172" customFormat="1" ht="9.75" customHeight="1" thickBot="1" x14ac:dyDescent="0.35">
      <c r="A12" s="166"/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9"/>
      <c r="Q12" s="170"/>
      <c r="R12" s="171"/>
      <c r="T12" s="173"/>
      <c r="U12" s="173"/>
      <c r="V12" s="173"/>
      <c r="W12" s="173"/>
      <c r="X12" s="174"/>
      <c r="Y12" s="174"/>
      <c r="Z12" s="174"/>
      <c r="AA12" s="174"/>
      <c r="AB12" s="174"/>
    </row>
    <row r="13" spans="1:28" ht="27" customHeight="1" thickBot="1" x14ac:dyDescent="0.35">
      <c r="A13" s="188" t="s">
        <v>38</v>
      </c>
      <c r="B13" s="117">
        <f>'Tie Down'!C5</f>
        <v>18</v>
      </c>
      <c r="C13" s="118">
        <f>'Tie Down'!C6</f>
        <v>100</v>
      </c>
      <c r="D13" s="118">
        <f>'Tie Down'!E6</f>
        <v>1800</v>
      </c>
      <c r="E13" s="118">
        <f>'Tie Down'!E8</f>
        <v>5000</v>
      </c>
      <c r="F13" s="118">
        <f>'Tie Down'!E10</f>
        <v>6800</v>
      </c>
      <c r="G13" s="118">
        <f>'Tie Down'!E12</f>
        <v>408</v>
      </c>
      <c r="H13" s="118">
        <f>'Tie Down'!E14</f>
        <v>6392</v>
      </c>
      <c r="I13" s="118">
        <f>'Tie Down'!D21</f>
        <v>1470</v>
      </c>
      <c r="J13" s="118">
        <f>'Tie Down'!D22</f>
        <v>1278</v>
      </c>
      <c r="K13" s="118">
        <f>'Tie Down'!D23</f>
        <v>1087</v>
      </c>
      <c r="L13" s="118">
        <f>'Tie Down'!D24</f>
        <v>895</v>
      </c>
      <c r="M13" s="118"/>
      <c r="N13" s="118"/>
      <c r="O13" s="118"/>
      <c r="P13" s="161"/>
      <c r="Q13" s="189">
        <f t="shared" si="0"/>
        <v>270</v>
      </c>
      <c r="R13" s="115">
        <f t="shared" si="1"/>
        <v>4730</v>
      </c>
      <c r="T13" s="11"/>
      <c r="U13" s="11"/>
      <c r="W13" s="11"/>
    </row>
    <row r="14" spans="1:28" s="172" customFormat="1" ht="9.75" customHeight="1" thickBot="1" x14ac:dyDescent="0.35">
      <c r="A14" s="166"/>
      <c r="B14" s="167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9"/>
      <c r="Q14" s="170"/>
      <c r="R14" s="171"/>
      <c r="T14" s="173"/>
      <c r="U14" s="173"/>
      <c r="V14" s="173"/>
      <c r="W14" s="173"/>
      <c r="X14" s="174"/>
      <c r="Y14" s="174"/>
      <c r="Z14" s="174"/>
      <c r="AA14" s="174"/>
      <c r="AB14" s="174"/>
    </row>
    <row r="15" spans="1:28" ht="27" customHeight="1" thickBot="1" x14ac:dyDescent="0.35">
      <c r="A15" s="197" t="s">
        <v>39</v>
      </c>
      <c r="B15" s="20">
        <f>Breakaway!C5</f>
        <v>23</v>
      </c>
      <c r="C15" s="19">
        <f>Breakaway!C6</f>
        <v>100</v>
      </c>
      <c r="D15" s="19">
        <f>Breakaway!E6</f>
        <v>2300</v>
      </c>
      <c r="E15" s="19">
        <f>Breakaway!E8</f>
        <v>5000</v>
      </c>
      <c r="F15" s="19">
        <f>Breakaway!E10</f>
        <v>7300</v>
      </c>
      <c r="G15" s="19">
        <f>Breakaway!E12</f>
        <v>438</v>
      </c>
      <c r="H15" s="19">
        <f>Breakaway!E14</f>
        <v>6862</v>
      </c>
      <c r="I15" s="19">
        <f>Breakaway!D21</f>
        <v>1578</v>
      </c>
      <c r="J15" s="19">
        <f>Breakaway!D22</f>
        <v>1372</v>
      </c>
      <c r="K15" s="19">
        <f>Breakaway!D23</f>
        <v>1167</v>
      </c>
      <c r="L15" s="19">
        <f>Breakaway!D24</f>
        <v>858</v>
      </c>
      <c r="M15" s="19">
        <f>Breakaway!D25</f>
        <v>858</v>
      </c>
      <c r="N15" s="19">
        <f>Breakaway!D26</f>
        <v>549</v>
      </c>
      <c r="O15" s="19"/>
      <c r="P15" s="160"/>
      <c r="Q15" s="198">
        <f t="shared" si="0"/>
        <v>345</v>
      </c>
      <c r="R15" s="115">
        <f>SUM(I15:P15)</f>
        <v>6382</v>
      </c>
      <c r="T15" s="11"/>
      <c r="U15" s="11"/>
      <c r="W15" s="11"/>
    </row>
    <row r="16" spans="1:28" s="172" customFormat="1" ht="9.75" customHeight="1" thickBot="1" x14ac:dyDescent="0.35">
      <c r="A16" s="166"/>
      <c r="B16" s="167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9"/>
      <c r="Q16" s="170"/>
      <c r="R16" s="171"/>
      <c r="T16" s="173"/>
      <c r="U16" s="173"/>
      <c r="V16" s="173"/>
      <c r="W16" s="173"/>
      <c r="X16" s="174"/>
      <c r="Y16" s="174"/>
      <c r="Z16" s="174"/>
      <c r="AA16" s="174"/>
      <c r="AB16" s="174"/>
    </row>
    <row r="17" spans="1:28" ht="27" customHeight="1" thickBot="1" x14ac:dyDescent="0.35">
      <c r="A17" s="188" t="s">
        <v>40</v>
      </c>
      <c r="B17" s="117">
        <f>'Barrel Racing'!C5</f>
        <v>28</v>
      </c>
      <c r="C17" s="118">
        <v>100</v>
      </c>
      <c r="D17" s="118">
        <f>'Barrel Racing'!E6</f>
        <v>2800</v>
      </c>
      <c r="E17" s="118">
        <f>'Barrel Racing'!E8</f>
        <v>5000</v>
      </c>
      <c r="F17" s="118">
        <f>'Barrel Racing'!E10</f>
        <v>7800</v>
      </c>
      <c r="G17" s="118">
        <f>'Barrel Racing'!E12</f>
        <v>468</v>
      </c>
      <c r="H17" s="118">
        <f>'Barrel Racing'!E14</f>
        <v>7332</v>
      </c>
      <c r="I17" s="118">
        <f>'Barrel Racing'!D21</f>
        <v>1686</v>
      </c>
      <c r="J17" s="118">
        <f>'Barrel Racing'!D22</f>
        <v>1466</v>
      </c>
      <c r="K17" s="118">
        <f>'Barrel Racing'!D23</f>
        <v>1246</v>
      </c>
      <c r="L17" s="118">
        <f>'Barrel Racing'!D24</f>
        <v>1026</v>
      </c>
      <c r="M17" s="118">
        <f>'Barrel Racing'!D25</f>
        <v>807</v>
      </c>
      <c r="N17" s="118">
        <f>'Barrel Racing'!D26</f>
        <v>587</v>
      </c>
      <c r="O17" s="118"/>
      <c r="P17" s="161"/>
      <c r="Q17" s="189">
        <f>B17*3</f>
        <v>84</v>
      </c>
      <c r="R17" s="115">
        <f t="shared" si="1"/>
        <v>6818</v>
      </c>
      <c r="T17" s="11"/>
      <c r="W17" s="11"/>
    </row>
    <row r="18" spans="1:28" s="172" customFormat="1" ht="9.75" customHeight="1" thickBot="1" x14ac:dyDescent="0.35">
      <c r="A18" s="166"/>
      <c r="B18" s="167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9"/>
      <c r="Q18" s="170"/>
      <c r="R18" s="171"/>
      <c r="T18" s="173"/>
      <c r="U18" s="174"/>
      <c r="V18" s="174"/>
      <c r="W18" s="173"/>
      <c r="X18" s="174"/>
      <c r="Y18" s="174"/>
      <c r="Z18" s="174"/>
      <c r="AA18" s="174"/>
      <c r="AB18" s="174"/>
    </row>
    <row r="19" spans="1:28" ht="27" customHeight="1" thickBot="1" x14ac:dyDescent="0.35">
      <c r="A19" s="190" t="s">
        <v>41</v>
      </c>
      <c r="B19" s="21">
        <f>'Open Teams'!C5</f>
        <v>44</v>
      </c>
      <c r="C19" s="22">
        <f>'Open Teams'!C6</f>
        <v>100</v>
      </c>
      <c r="D19" s="22">
        <f>'Open Teams'!E6</f>
        <v>4400</v>
      </c>
      <c r="E19" s="22">
        <f>'Open Teams'!E8</f>
        <v>5000</v>
      </c>
      <c r="F19" s="22">
        <f>'Open Teams'!E10</f>
        <v>9400</v>
      </c>
      <c r="G19" s="22">
        <f>'Open Teams'!E12</f>
        <v>564</v>
      </c>
      <c r="H19" s="22">
        <f>'Open Teams'!E14</f>
        <v>8836</v>
      </c>
      <c r="I19" s="22">
        <f>'Open Teams'!D21</f>
        <v>2032</v>
      </c>
      <c r="J19" s="22">
        <f>'Open Teams'!D22</f>
        <v>1767</v>
      </c>
      <c r="K19" s="22">
        <f>'Open Teams'!D23</f>
        <v>1502</v>
      </c>
      <c r="L19" s="22">
        <f>'Open Teams'!D24</f>
        <v>1237</v>
      </c>
      <c r="M19" s="22">
        <f>'Open Teams'!D25</f>
        <v>972</v>
      </c>
      <c r="N19" s="22">
        <f>'Open Teams'!D26</f>
        <v>707</v>
      </c>
      <c r="O19" s="22"/>
      <c r="P19" s="162"/>
      <c r="Q19" s="191">
        <f>B19*15</f>
        <v>660</v>
      </c>
      <c r="R19" s="115">
        <f t="shared" si="1"/>
        <v>8217</v>
      </c>
    </row>
    <row r="20" spans="1:28" ht="27" customHeight="1" thickBot="1" x14ac:dyDescent="0.35">
      <c r="A20" s="192" t="s">
        <v>42</v>
      </c>
      <c r="B20" s="193">
        <f>'Open Teams'!M5</f>
        <v>44</v>
      </c>
      <c r="C20" s="194">
        <f>'Open Teams'!M6</f>
        <v>100</v>
      </c>
      <c r="D20" s="194">
        <f>'Open Teams'!O6</f>
        <v>4400</v>
      </c>
      <c r="E20" s="194">
        <f>'Open Teams'!E8</f>
        <v>5000</v>
      </c>
      <c r="F20" s="194">
        <f>'Open Teams'!E10</f>
        <v>9400</v>
      </c>
      <c r="G20" s="194">
        <f>'Open Teams'!E12</f>
        <v>564</v>
      </c>
      <c r="H20" s="194">
        <f>'Open Teams'!E14</f>
        <v>8836</v>
      </c>
      <c r="I20" s="194">
        <f>'Open Teams'!D21</f>
        <v>2032</v>
      </c>
      <c r="J20" s="194">
        <f>'Open Teams'!D22</f>
        <v>1767</v>
      </c>
      <c r="K20" s="194">
        <f>'Open Teams'!D23</f>
        <v>1502</v>
      </c>
      <c r="L20" s="194">
        <f>'Open Teams'!D24</f>
        <v>1237</v>
      </c>
      <c r="M20" s="194">
        <f>'Open Teams'!D25</f>
        <v>972</v>
      </c>
      <c r="N20" s="194">
        <f>'Open Teams'!D26</f>
        <v>707</v>
      </c>
      <c r="O20" s="194"/>
      <c r="P20" s="195"/>
      <c r="Q20" s="196">
        <f>B20*15</f>
        <v>660</v>
      </c>
      <c r="R20" s="115">
        <f t="shared" si="1"/>
        <v>8217</v>
      </c>
    </row>
    <row r="21" spans="1:28" s="172" customFormat="1" ht="9.75" customHeight="1" thickBot="1" x14ac:dyDescent="0.35">
      <c r="A21" s="166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9"/>
      <c r="Q21" s="170"/>
      <c r="R21" s="171"/>
      <c r="T21" s="174"/>
      <c r="U21" s="174"/>
      <c r="V21" s="174"/>
      <c r="W21" s="174"/>
      <c r="X21" s="174"/>
      <c r="Y21" s="174"/>
      <c r="Z21" s="174"/>
      <c r="AA21" s="174"/>
      <c r="AB21" s="174"/>
    </row>
    <row r="22" spans="1:28" ht="27" customHeight="1" thickBot="1" x14ac:dyDescent="0.35">
      <c r="A22" s="188" t="s">
        <v>43</v>
      </c>
      <c r="B22" s="117">
        <f>'Jr. Breakaway'!C5</f>
        <v>4</v>
      </c>
      <c r="C22" s="118">
        <f>'Jr. Breakaway'!C6</f>
        <v>50</v>
      </c>
      <c r="D22" s="118">
        <f>'Jr. Breakaway'!E6</f>
        <v>200</v>
      </c>
      <c r="E22" s="118">
        <f>'Jr. Breakaway'!E8:F8</f>
        <v>1000</v>
      </c>
      <c r="F22" s="118">
        <f>'Jr. Breakaway'!E10</f>
        <v>1200</v>
      </c>
      <c r="G22" s="118">
        <f>'Jr. Breakaway'!E12</f>
        <v>72</v>
      </c>
      <c r="H22" s="118">
        <f>'Jr. Breakaway'!E14</f>
        <v>1128</v>
      </c>
      <c r="I22" s="118">
        <f>'Jr. Breakaway'!D21</f>
        <v>1128</v>
      </c>
      <c r="J22" s="118">
        <f>'Jr. Breakaway'!D22</f>
        <v>0</v>
      </c>
      <c r="K22" s="118">
        <f>'Jr. Breakaway'!D23</f>
        <v>0</v>
      </c>
      <c r="L22" s="118">
        <f>'Jr. Breakaway'!D24</f>
        <v>0</v>
      </c>
      <c r="M22" s="118"/>
      <c r="N22" s="118"/>
      <c r="O22" s="118"/>
      <c r="P22" s="161"/>
      <c r="Q22" s="189">
        <f>B22*15</f>
        <v>60</v>
      </c>
      <c r="R22" s="115">
        <f t="shared" si="1"/>
        <v>1128</v>
      </c>
    </row>
    <row r="23" spans="1:28" s="172" customFormat="1" ht="9.75" customHeight="1" thickBot="1" x14ac:dyDescent="0.35">
      <c r="A23" s="166"/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9"/>
      <c r="Q23" s="170"/>
      <c r="R23" s="171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1:28" s="6" customFormat="1" ht="27" customHeight="1" thickBot="1" x14ac:dyDescent="0.35">
      <c r="A24" s="186" t="s">
        <v>44</v>
      </c>
      <c r="B24" s="23">
        <f>'Jr. Barrel Racing'!C5</f>
        <v>4</v>
      </c>
      <c r="C24" s="24">
        <f>'Jr. Barrel Racing'!C6</f>
        <v>50</v>
      </c>
      <c r="D24" s="24">
        <f>'Jr. Barrel Racing'!E6</f>
        <v>200</v>
      </c>
      <c r="E24" s="24">
        <f>'Jr. Barrel Racing'!E8:F8</f>
        <v>1000</v>
      </c>
      <c r="F24" s="24">
        <f>'Jr. Barrel Racing'!E10</f>
        <v>1200</v>
      </c>
      <c r="G24" s="24">
        <f>'Jr. Barrel Racing'!E12</f>
        <v>72</v>
      </c>
      <c r="H24" s="24">
        <f>'Jr. Barrel Racing'!E14</f>
        <v>1128</v>
      </c>
      <c r="I24" s="24">
        <f>'Jr. Barrel Racing'!D21</f>
        <v>677</v>
      </c>
      <c r="J24" s="24">
        <f>'Jr. Barrel Racing'!D22</f>
        <v>451</v>
      </c>
      <c r="K24" s="24">
        <f>'Jr. Barrel Racing'!D23</f>
        <v>0</v>
      </c>
      <c r="L24" s="24">
        <f>'Jr. Barrel Racing'!D24</f>
        <v>0</v>
      </c>
      <c r="M24" s="24"/>
      <c r="N24" s="24"/>
      <c r="O24" s="24"/>
      <c r="P24" s="163"/>
      <c r="Q24" s="187">
        <f>B24*3</f>
        <v>12</v>
      </c>
      <c r="R24" s="115">
        <f>SUM(I24:M24)</f>
        <v>1128</v>
      </c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172" customFormat="1" ht="9" customHeight="1" thickBot="1" x14ac:dyDescent="0.35">
      <c r="A25" s="166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70"/>
      <c r="R25" s="175"/>
      <c r="T25" s="174"/>
      <c r="U25" s="174"/>
      <c r="V25" s="174"/>
      <c r="W25" s="174"/>
      <c r="X25" s="174"/>
      <c r="Y25" s="174"/>
      <c r="Z25" s="174"/>
      <c r="AA25" s="174"/>
      <c r="AB25" s="174"/>
    </row>
    <row r="26" spans="1:28" ht="27" customHeight="1" thickBot="1" x14ac:dyDescent="0.35">
      <c r="A26" s="188" t="s">
        <v>45</v>
      </c>
      <c r="B26" s="117">
        <f>'Jr. Bull Riding'!C5</f>
        <v>0</v>
      </c>
      <c r="C26" s="118">
        <f>'Jr. Bull Riding'!C6</f>
        <v>0</v>
      </c>
      <c r="D26" s="118">
        <f>'Jr. Bull Riding'!E6</f>
        <v>0</v>
      </c>
      <c r="E26" s="118">
        <f>'Jr. Bull Riding'!E8:F8</f>
        <v>0</v>
      </c>
      <c r="F26" s="118">
        <f>'Jr. Bull Riding'!E10</f>
        <v>0</v>
      </c>
      <c r="G26" s="118">
        <f>'Jr. Bull Riding'!E12</f>
        <v>0</v>
      </c>
      <c r="H26" s="118">
        <f>'Jr. Bull Riding'!E14</f>
        <v>0</v>
      </c>
      <c r="I26" s="118">
        <f>'Jr. Bull Riding'!D21</f>
        <v>0</v>
      </c>
      <c r="J26" s="118">
        <f>'Jr. Bull Riding'!D22</f>
        <v>0</v>
      </c>
      <c r="K26" s="118"/>
      <c r="L26" s="118"/>
      <c r="M26" s="118"/>
      <c r="N26" s="118"/>
      <c r="O26" s="118"/>
      <c r="P26" s="161"/>
      <c r="Q26" s="189">
        <f>B26*15</f>
        <v>0</v>
      </c>
      <c r="R26" s="115">
        <f t="shared" si="1"/>
        <v>0</v>
      </c>
    </row>
    <row r="27" spans="1:28" s="172" customFormat="1" ht="9.75" customHeight="1" thickBot="1" x14ac:dyDescent="0.35">
      <c r="A27" s="166"/>
      <c r="B27" s="16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70"/>
      <c r="R27" s="171"/>
      <c r="T27" s="174"/>
      <c r="U27" s="174"/>
      <c r="V27" s="174"/>
      <c r="W27" s="174"/>
      <c r="X27" s="174"/>
      <c r="Y27" s="174"/>
      <c r="Z27" s="174"/>
      <c r="AA27" s="174"/>
      <c r="AB27" s="174"/>
    </row>
    <row r="28" spans="1:28" s="6" customFormat="1" ht="27" customHeight="1" thickBot="1" x14ac:dyDescent="0.35">
      <c r="A28" s="186" t="s">
        <v>46</v>
      </c>
      <c r="B28" s="23">
        <f>'Sr. Breakaway'!C5</f>
        <v>11</v>
      </c>
      <c r="C28" s="24">
        <f>'Sr. Breakaway'!C6</f>
        <v>75</v>
      </c>
      <c r="D28" s="24">
        <f>'Sr. Breakaway'!E6</f>
        <v>825</v>
      </c>
      <c r="E28" s="24">
        <f>'Sr. Breakaway'!E8:F8</f>
        <v>1000</v>
      </c>
      <c r="F28" s="24">
        <f>'Sr. Breakaway'!E10</f>
        <v>1825</v>
      </c>
      <c r="G28" s="24">
        <f>'Sr. Breakaway'!E12</f>
        <v>109.5</v>
      </c>
      <c r="H28" s="24">
        <f>'Sr. Breakaway'!E14</f>
        <v>1715.5</v>
      </c>
      <c r="I28" s="24">
        <f>'Sr. Breakaway'!D21</f>
        <v>686</v>
      </c>
      <c r="J28" s="24">
        <f>'Sr. Breakaway'!D22</f>
        <v>515</v>
      </c>
      <c r="K28" s="24">
        <f>'Sr. Breakaway'!D23</f>
        <v>343</v>
      </c>
      <c r="L28" s="24">
        <f>'Sr. Breakaway'!D24</f>
        <v>172</v>
      </c>
      <c r="M28" s="24"/>
      <c r="N28" s="24"/>
      <c r="O28" s="24"/>
      <c r="P28" s="163"/>
      <c r="Q28" s="187">
        <f>B28*15</f>
        <v>165</v>
      </c>
      <c r="R28" s="115">
        <f t="shared" si="1"/>
        <v>1716</v>
      </c>
      <c r="T28" s="12"/>
      <c r="U28" s="12"/>
      <c r="V28" s="12"/>
      <c r="W28" s="12"/>
      <c r="X28" s="12"/>
      <c r="Y28" s="12"/>
      <c r="Z28" s="12"/>
      <c r="AA28" s="12"/>
      <c r="AB28" s="12"/>
    </row>
    <row r="29" spans="1:28" s="172" customFormat="1" ht="9.75" customHeight="1" thickBot="1" x14ac:dyDescent="0.35">
      <c r="A29" s="166"/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9"/>
      <c r="Q29" s="170"/>
      <c r="R29" s="171"/>
      <c r="T29" s="174"/>
      <c r="U29" s="174"/>
      <c r="V29" s="174"/>
      <c r="W29" s="174"/>
      <c r="X29" s="174"/>
      <c r="Y29" s="174"/>
      <c r="Z29" s="174"/>
      <c r="AA29" s="174"/>
      <c r="AB29" s="174"/>
    </row>
    <row r="30" spans="1:28" ht="27" customHeight="1" thickBot="1" x14ac:dyDescent="0.5">
      <c r="A30" s="182" t="s">
        <v>25</v>
      </c>
      <c r="B30" s="119">
        <f>'Sr. Team Roping'!C5</f>
        <v>10</v>
      </c>
      <c r="C30" s="120">
        <f>'Sr. Team Roping'!C6</f>
        <v>75</v>
      </c>
      <c r="D30" s="120">
        <f>'Sr. Team Roping'!E6</f>
        <v>750</v>
      </c>
      <c r="E30" s="120">
        <f>'Sr. Team Roping'!E8</f>
        <v>1000</v>
      </c>
      <c r="F30" s="120">
        <f>'Sr. Team Roping'!E10</f>
        <v>1750</v>
      </c>
      <c r="G30" s="120">
        <f>'Sr. Team Roping'!E12</f>
        <v>105</v>
      </c>
      <c r="H30" s="120">
        <f>'Sr. Team Roping'!E14</f>
        <v>1645</v>
      </c>
      <c r="I30" s="120">
        <f>'Sr. Team Roping'!D21</f>
        <v>658</v>
      </c>
      <c r="J30" s="120">
        <f>'Sr. Team Roping'!D22</f>
        <v>494</v>
      </c>
      <c r="K30" s="120">
        <f>'Sr. Team Roping'!D23</f>
        <v>329</v>
      </c>
      <c r="L30" s="120">
        <f>'Sr. Team Roping'!D24</f>
        <v>165</v>
      </c>
      <c r="M30" s="120"/>
      <c r="N30" s="120"/>
      <c r="O30" s="120"/>
      <c r="P30" s="164"/>
      <c r="Q30" s="183">
        <f>B30*15</f>
        <v>150</v>
      </c>
      <c r="R30" s="115">
        <f>SUM(I30:P30)</f>
        <v>1646</v>
      </c>
      <c r="V30" s="372"/>
      <c r="W30" s="372"/>
      <c r="X30" s="372"/>
      <c r="Y30" s="372"/>
      <c r="Z30" s="372"/>
      <c r="AA30" s="372"/>
    </row>
    <row r="31" spans="1:28" ht="27" customHeight="1" thickBot="1" x14ac:dyDescent="0.35">
      <c r="A31" s="184" t="s">
        <v>26</v>
      </c>
      <c r="B31" s="121">
        <f>'Sr. Team Roping'!M5</f>
        <v>10</v>
      </c>
      <c r="C31" s="122">
        <f>'Sr. Team Roping'!M6</f>
        <v>75</v>
      </c>
      <c r="D31" s="122">
        <f>'Sr. Team Roping'!O6</f>
        <v>750</v>
      </c>
      <c r="E31" s="122">
        <f>'Sr. Team Roping'!O8</f>
        <v>1000</v>
      </c>
      <c r="F31" s="122">
        <f>'Sr. Team Roping'!O10</f>
        <v>1750</v>
      </c>
      <c r="G31" s="122">
        <f>'Sr. Team Roping'!O12</f>
        <v>105</v>
      </c>
      <c r="H31" s="122">
        <f>'Sr. Team Roping'!O14</f>
        <v>1645</v>
      </c>
      <c r="I31" s="122">
        <f>'Sr. Team Roping'!N21</f>
        <v>658</v>
      </c>
      <c r="J31" s="122">
        <f>'Sr. Team Roping'!N22</f>
        <v>494</v>
      </c>
      <c r="K31" s="122">
        <f>'Sr. Team Roping'!N23</f>
        <v>329</v>
      </c>
      <c r="L31" s="122">
        <f>'Sr. Team Roping'!N24</f>
        <v>165</v>
      </c>
      <c r="M31" s="226"/>
      <c r="N31" s="226"/>
      <c r="O31" s="226"/>
      <c r="P31" s="165"/>
      <c r="Q31" s="185">
        <f>B31*15</f>
        <v>150</v>
      </c>
      <c r="R31" s="115">
        <f>SUM(I31:P31)</f>
        <v>1646</v>
      </c>
    </row>
    <row r="32" spans="1:28" s="13" customFormat="1" x14ac:dyDescent="0.3">
      <c r="A32" s="15" t="s">
        <v>51</v>
      </c>
      <c r="B32" s="16">
        <f>SUM(B5:B31)</f>
        <v>231</v>
      </c>
      <c r="C32" s="16"/>
      <c r="D32" s="17"/>
      <c r="E32" s="17">
        <f>SUM(E5:E31)</f>
        <v>50000</v>
      </c>
      <c r="F32" s="17"/>
      <c r="G32" s="17">
        <f t="shared" ref="G32:H32" si="2">SUM(G5:G31)</f>
        <v>4315.5</v>
      </c>
      <c r="H32" s="17">
        <f t="shared" si="2"/>
        <v>67609.5</v>
      </c>
      <c r="I32" s="95"/>
      <c r="J32" s="95"/>
      <c r="K32" s="95"/>
      <c r="L32" s="95"/>
      <c r="M32" s="95"/>
      <c r="N32" s="95"/>
      <c r="O32" s="95"/>
      <c r="P32" s="95"/>
      <c r="Q32" s="181">
        <f>SUM(Q5:Q31)-Q17-Q24</f>
        <v>2985</v>
      </c>
      <c r="R32" s="116">
        <f>SUM(R5:R31)</f>
        <v>59100</v>
      </c>
      <c r="T32" s="14"/>
      <c r="U32" s="14"/>
      <c r="V32" s="14"/>
      <c r="W32" s="14"/>
      <c r="X32" s="14"/>
      <c r="Y32" s="14"/>
      <c r="Z32" s="14"/>
      <c r="AA32" s="14"/>
      <c r="AB32" s="14"/>
    </row>
    <row r="33" spans="1:28" s="13" customFormat="1" x14ac:dyDescent="0.3">
      <c r="A33" s="227" t="s">
        <v>126</v>
      </c>
      <c r="B33" s="16"/>
      <c r="C33" s="17"/>
      <c r="D33" s="17"/>
      <c r="E33" s="17"/>
      <c r="F33" s="17"/>
      <c r="G33" s="17"/>
      <c r="H33" s="17"/>
      <c r="I33" s="95"/>
      <c r="J33" s="95"/>
      <c r="K33" s="95"/>
      <c r="L33" s="95"/>
      <c r="M33" s="95"/>
      <c r="N33" s="373" t="s">
        <v>110</v>
      </c>
      <c r="O33" s="373"/>
      <c r="P33" s="373"/>
      <c r="Q33" s="181">
        <f>Q17+Q24</f>
        <v>96</v>
      </c>
      <c r="R33" s="116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6.75" customHeight="1" x14ac:dyDescent="0.3">
      <c r="A34" s="199"/>
      <c r="B34" s="371"/>
      <c r="C34" s="371"/>
      <c r="D34" s="371"/>
      <c r="E34" s="200"/>
      <c r="F34" s="201"/>
      <c r="G34" s="201"/>
      <c r="H34" s="201"/>
      <c r="I34" s="201"/>
      <c r="J34" s="201"/>
    </row>
    <row r="35" spans="1:28" x14ac:dyDescent="0.3">
      <c r="A35" s="368" t="s">
        <v>15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T35" s="156"/>
    </row>
    <row r="36" spans="1:28" x14ac:dyDescent="0.3">
      <c r="A36" s="369" t="s">
        <v>111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T36" s="156"/>
    </row>
    <row r="37" spans="1:28" x14ac:dyDescent="0.3">
      <c r="A37" s="368" t="s">
        <v>112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T37" s="156"/>
    </row>
    <row r="38" spans="1:28" x14ac:dyDescent="0.3">
      <c r="A38" s="374" t="s">
        <v>52</v>
      </c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T38" s="156"/>
    </row>
    <row r="39" spans="1:28" x14ac:dyDescent="0.3">
      <c r="A39" s="368" t="s">
        <v>113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T39" s="156"/>
    </row>
    <row r="40" spans="1:28" ht="14.25" customHeight="1" x14ac:dyDescent="0.3">
      <c r="A40" s="202"/>
      <c r="B40" s="203">
        <v>1</v>
      </c>
      <c r="C40" s="203">
        <v>2</v>
      </c>
      <c r="D40" s="203">
        <v>3</v>
      </c>
      <c r="E40" s="203">
        <v>4</v>
      </c>
      <c r="F40" s="203">
        <v>5</v>
      </c>
      <c r="G40" s="203">
        <v>6</v>
      </c>
      <c r="H40" s="203">
        <v>7</v>
      </c>
      <c r="I40" s="203">
        <v>8</v>
      </c>
      <c r="J40" s="201"/>
    </row>
    <row r="41" spans="1:28" ht="14.25" customHeight="1" x14ac:dyDescent="0.3">
      <c r="A41" s="204" t="s">
        <v>97</v>
      </c>
      <c r="B41" s="205">
        <v>0.4</v>
      </c>
      <c r="C41" s="205">
        <v>0.3</v>
      </c>
      <c r="D41" s="206">
        <v>0.2</v>
      </c>
      <c r="E41" s="205">
        <v>0.1</v>
      </c>
      <c r="F41" s="203"/>
      <c r="G41" s="203"/>
      <c r="H41" s="203"/>
      <c r="I41" s="203"/>
      <c r="J41" s="201"/>
    </row>
    <row r="42" spans="1:28" ht="14.25" customHeight="1" x14ac:dyDescent="0.3">
      <c r="A42" s="204" t="s">
        <v>98</v>
      </c>
      <c r="B42" s="205">
        <v>0.28999999999999998</v>
      </c>
      <c r="C42" s="205">
        <v>0.24</v>
      </c>
      <c r="D42" s="206">
        <v>0.19</v>
      </c>
      <c r="E42" s="205">
        <v>0.14000000000000001</v>
      </c>
      <c r="F42" s="205">
        <v>0.09</v>
      </c>
      <c r="G42" s="205">
        <v>0.05</v>
      </c>
      <c r="H42" s="203"/>
      <c r="I42" s="203"/>
      <c r="J42" s="201"/>
    </row>
    <row r="43" spans="1:28" ht="14.25" customHeight="1" x14ac:dyDescent="0.3">
      <c r="A43" s="204" t="s">
        <v>99</v>
      </c>
      <c r="B43" s="205">
        <v>0.23</v>
      </c>
      <c r="C43" s="205">
        <v>0.2</v>
      </c>
      <c r="D43" s="206">
        <v>0.17</v>
      </c>
      <c r="E43" s="205">
        <v>0.14000000000000001</v>
      </c>
      <c r="F43" s="205">
        <v>0.11</v>
      </c>
      <c r="G43" s="205">
        <v>0.08</v>
      </c>
      <c r="H43" s="205">
        <v>0.05</v>
      </c>
      <c r="I43" s="205">
        <v>0.02</v>
      </c>
      <c r="J43" s="201"/>
    </row>
    <row r="44" spans="1:28" x14ac:dyDescent="0.3">
      <c r="A44" s="202"/>
      <c r="B44" s="202"/>
      <c r="C44" s="202"/>
      <c r="D44" s="202"/>
      <c r="E44" s="202"/>
      <c r="F44" s="202"/>
      <c r="G44" s="202"/>
      <c r="H44" s="202"/>
      <c r="I44" s="202"/>
      <c r="J44" s="201"/>
    </row>
    <row r="45" spans="1:28" x14ac:dyDescent="0.3">
      <c r="A45" s="199"/>
      <c r="B45" s="207"/>
      <c r="C45" s="207"/>
      <c r="D45" s="207"/>
      <c r="E45" s="201"/>
      <c r="F45" s="201"/>
      <c r="G45" s="201"/>
      <c r="H45" s="201"/>
      <c r="I45" s="201"/>
      <c r="J45" s="201"/>
    </row>
    <row r="48" spans="1:28" x14ac:dyDescent="0.3">
      <c r="A48" s="370"/>
      <c r="B48" s="370"/>
      <c r="C48" s="370"/>
      <c r="D48" s="370"/>
      <c r="E48" s="96"/>
    </row>
    <row r="49" spans="2:5" x14ac:dyDescent="0.3">
      <c r="B49" s="2"/>
      <c r="C49" s="2"/>
      <c r="D49" s="2"/>
      <c r="E49" s="7"/>
    </row>
  </sheetData>
  <mergeCells count="11">
    <mergeCell ref="A39:Q39"/>
    <mergeCell ref="A48:D48"/>
    <mergeCell ref="B34:D34"/>
    <mergeCell ref="V30:AA30"/>
    <mergeCell ref="N33:P33"/>
    <mergeCell ref="A38:Q38"/>
    <mergeCell ref="A1:Q1"/>
    <mergeCell ref="A2:Q2"/>
    <mergeCell ref="A35:Q35"/>
    <mergeCell ref="A36:Q36"/>
    <mergeCell ref="A37:Q37"/>
  </mergeCells>
  <printOptions horizontalCentered="1"/>
  <pageMargins left="0" right="0" top="0.25" bottom="0" header="0.5" footer="0.5"/>
  <pageSetup scale="8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view="pageBreakPreview" topLeftCell="A10" zoomScaleNormal="100" zoomScaleSheetLayoutView="100" workbookViewId="0">
      <selection activeCell="B21" sqref="B21"/>
    </sheetView>
  </sheetViews>
  <sheetFormatPr defaultColWidth="9.109375" defaultRowHeight="13.2" x14ac:dyDescent="0.25"/>
  <cols>
    <col min="1" max="1" width="4.33203125" style="54" customWidth="1"/>
    <col min="2" max="2" width="26.6640625" style="54" customWidth="1"/>
    <col min="3" max="3" width="9.33203125" style="54" customWidth="1"/>
    <col min="4" max="4" width="13.88671875" style="54" bestFit="1" customWidth="1"/>
    <col min="5" max="5" width="9.5546875" style="54" customWidth="1"/>
    <col min="6" max="6" width="6" style="54" customWidth="1"/>
    <col min="7" max="7" width="23.6640625" style="54" customWidth="1"/>
    <col min="8" max="8" width="9.33203125" style="54" customWidth="1"/>
    <col min="9" max="9" width="12" style="54" bestFit="1" customWidth="1"/>
    <col min="10" max="10" width="9.5546875" style="54" customWidth="1"/>
    <col min="11" max="11" width="6" style="54" customWidth="1"/>
    <col min="12" max="12" width="23.6640625" style="54" customWidth="1"/>
    <col min="13" max="13" width="9.33203125" style="54" customWidth="1"/>
    <col min="14" max="14" width="12" style="54" bestFit="1" customWidth="1"/>
    <col min="15" max="15" width="9.5546875" style="54" customWidth="1"/>
    <col min="16" max="16" width="13.109375" style="54" bestFit="1" customWidth="1"/>
    <col min="17" max="16384" width="9.109375" style="54"/>
  </cols>
  <sheetData>
    <row r="1" spans="1:15" s="91" customFormat="1" ht="22.8" x14ac:dyDescent="0.4">
      <c r="A1" s="385" t="s">
        <v>80</v>
      </c>
      <c r="B1" s="385"/>
      <c r="C1" s="386" t="s">
        <v>133</v>
      </c>
      <c r="D1" s="386"/>
      <c r="E1" s="386"/>
      <c r="F1" s="386"/>
      <c r="G1" s="386"/>
      <c r="H1" s="386"/>
      <c r="K1" s="134"/>
      <c r="L1" s="236" t="s">
        <v>115</v>
      </c>
      <c r="M1" s="387">
        <v>44968</v>
      </c>
      <c r="N1" s="387"/>
      <c r="O1" s="387"/>
    </row>
    <row r="2" spans="1:15" ht="13.8" x14ac:dyDescent="0.3">
      <c r="K2" s="135"/>
      <c r="L2" s="136"/>
      <c r="M2" s="159"/>
      <c r="N2" s="136"/>
      <c r="O2" s="135"/>
    </row>
    <row r="3" spans="1:15" ht="24.6" x14ac:dyDescent="0.4">
      <c r="A3" s="384" t="s">
        <v>0</v>
      </c>
      <c r="B3" s="376"/>
      <c r="C3" s="59" t="s">
        <v>20</v>
      </c>
      <c r="D3" s="60"/>
      <c r="E3" s="60"/>
      <c r="F3" s="60"/>
      <c r="G3" s="60"/>
      <c r="H3" s="55"/>
      <c r="I3" s="55"/>
      <c r="J3" s="55"/>
      <c r="K3" s="135"/>
      <c r="L3" s="136"/>
      <c r="M3" s="159"/>
      <c r="N3" s="136"/>
      <c r="O3" s="137"/>
    </row>
    <row r="4" spans="1:15" ht="16.2" thickBot="1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  <c r="K4" s="135"/>
      <c r="L4" s="136"/>
      <c r="M4" s="159"/>
      <c r="N4" s="136"/>
      <c r="O4" s="137"/>
    </row>
    <row r="5" spans="1:15" ht="16.2" thickBot="1" x14ac:dyDescent="0.35">
      <c r="A5" s="376" t="s">
        <v>1</v>
      </c>
      <c r="B5" s="377"/>
      <c r="C5" s="61">
        <v>4</v>
      </c>
      <c r="D5" s="55"/>
      <c r="E5" s="55"/>
      <c r="F5" s="55"/>
      <c r="G5" s="55"/>
      <c r="H5" s="55"/>
      <c r="I5" s="55"/>
      <c r="J5" s="55"/>
      <c r="K5" s="138"/>
      <c r="L5" s="136"/>
      <c r="M5" s="159"/>
      <c r="N5" s="136"/>
      <c r="O5" s="137"/>
    </row>
    <row r="6" spans="1:15" ht="16.2" thickBot="1" x14ac:dyDescent="0.35">
      <c r="A6" s="376" t="s">
        <v>2</v>
      </c>
      <c r="B6" s="376"/>
      <c r="C6" s="62">
        <v>50</v>
      </c>
      <c r="D6" s="56" t="s">
        <v>3</v>
      </c>
      <c r="E6" s="378">
        <f>SUM(C5*C6)</f>
        <v>200</v>
      </c>
      <c r="F6" s="379"/>
      <c r="G6" s="55"/>
      <c r="H6" s="55"/>
      <c r="I6" s="55"/>
      <c r="J6" s="55"/>
      <c r="K6" s="138"/>
      <c r="L6" s="136"/>
      <c r="M6" s="159"/>
      <c r="N6" s="136"/>
      <c r="O6" s="137"/>
    </row>
    <row r="7" spans="1:15" ht="16.2" thickBot="1" x14ac:dyDescent="0.35">
      <c r="A7" s="63"/>
      <c r="B7" s="63"/>
      <c r="C7" s="64">
        <f>A2*0.3</f>
        <v>0</v>
      </c>
      <c r="D7" s="56"/>
      <c r="E7" s="65"/>
      <c r="F7" s="66"/>
      <c r="G7" s="55"/>
      <c r="H7" s="55"/>
      <c r="I7" s="55"/>
      <c r="J7" s="55"/>
      <c r="K7" s="138"/>
      <c r="L7" s="136"/>
      <c r="M7" s="159"/>
      <c r="N7" s="136"/>
      <c r="O7" s="137"/>
    </row>
    <row r="8" spans="1:15" ht="16.2" thickBot="1" x14ac:dyDescent="0.35">
      <c r="A8" s="376" t="s">
        <v>4</v>
      </c>
      <c r="B8" s="377"/>
      <c r="C8" s="67"/>
      <c r="D8" s="55"/>
      <c r="E8" s="381">
        <v>1000</v>
      </c>
      <c r="F8" s="379"/>
      <c r="G8" s="55"/>
      <c r="H8" s="55"/>
      <c r="I8" s="55"/>
      <c r="J8" s="55"/>
      <c r="K8" s="138"/>
      <c r="L8" s="140"/>
      <c r="M8" s="159"/>
      <c r="N8" s="136"/>
      <c r="O8" s="137"/>
    </row>
    <row r="9" spans="1:15" ht="16.2" thickBot="1" x14ac:dyDescent="0.35">
      <c r="A9" s="63"/>
      <c r="B9" s="68"/>
      <c r="C9" s="67"/>
      <c r="D9" s="55"/>
      <c r="E9" s="66"/>
      <c r="F9" s="66"/>
      <c r="G9" s="55"/>
      <c r="H9" s="55"/>
      <c r="I9" s="55"/>
      <c r="J9" s="55"/>
      <c r="K9" s="138"/>
      <c r="L9" s="136"/>
      <c r="M9" s="159"/>
      <c r="N9" s="136"/>
      <c r="O9" s="137"/>
    </row>
    <row r="10" spans="1:15" ht="16.2" thickBot="1" x14ac:dyDescent="0.35">
      <c r="A10" s="376" t="s">
        <v>5</v>
      </c>
      <c r="B10" s="377"/>
      <c r="C10" s="55"/>
      <c r="D10" s="55"/>
      <c r="E10" s="381">
        <f>E6+E8</f>
        <v>1200</v>
      </c>
      <c r="F10" s="379"/>
      <c r="G10" s="55"/>
      <c r="H10" s="55"/>
      <c r="I10" s="55"/>
      <c r="J10" s="55"/>
      <c r="K10" s="138"/>
      <c r="L10" s="136"/>
      <c r="M10" s="139"/>
      <c r="N10" s="136"/>
      <c r="O10" s="137"/>
    </row>
    <row r="11" spans="1:15" ht="16.2" thickBot="1" x14ac:dyDescent="0.35">
      <c r="A11" s="63"/>
      <c r="B11" s="55"/>
      <c r="C11" s="55"/>
      <c r="D11" s="55"/>
      <c r="E11" s="55"/>
      <c r="F11" s="55"/>
      <c r="G11" s="55"/>
      <c r="H11" s="55"/>
      <c r="I11" s="55"/>
      <c r="J11" s="55"/>
      <c r="K11" s="138"/>
      <c r="L11" s="136"/>
      <c r="M11" s="139"/>
      <c r="N11" s="138"/>
      <c r="O11" s="137"/>
    </row>
    <row r="12" spans="1:15" ht="16.2" thickBot="1" x14ac:dyDescent="0.35">
      <c r="A12" s="376" t="s">
        <v>6</v>
      </c>
      <c r="B12" s="377"/>
      <c r="C12" s="67">
        <v>0.06</v>
      </c>
      <c r="D12" s="55"/>
      <c r="E12" s="389">
        <f>E10*C12</f>
        <v>72</v>
      </c>
      <c r="F12" s="383"/>
      <c r="G12" s="55"/>
      <c r="H12" s="55"/>
      <c r="I12" s="55"/>
      <c r="J12" s="55"/>
      <c r="K12" s="138"/>
      <c r="L12" s="136"/>
      <c r="M12" s="139"/>
      <c r="N12" s="138"/>
    </row>
    <row r="13" spans="1:15" ht="16.2" thickBot="1" x14ac:dyDescent="0.35">
      <c r="A13" s="63"/>
      <c r="B13" s="55"/>
      <c r="C13" s="55"/>
      <c r="D13" s="55"/>
      <c r="E13" s="69"/>
      <c r="F13" s="69"/>
      <c r="G13" s="55"/>
      <c r="H13" s="55"/>
      <c r="I13" s="55"/>
      <c r="J13" s="55"/>
      <c r="K13" s="138"/>
      <c r="L13" s="136"/>
      <c r="M13" s="139"/>
      <c r="N13" s="138"/>
      <c r="O13" s="137"/>
    </row>
    <row r="14" spans="1:15" ht="16.2" thickBot="1" x14ac:dyDescent="0.35">
      <c r="A14" s="376" t="s">
        <v>7</v>
      </c>
      <c r="B14" s="377"/>
      <c r="C14" s="55"/>
      <c r="D14" s="55"/>
      <c r="E14" s="381">
        <f>E10-E12</f>
        <v>1128</v>
      </c>
      <c r="F14" s="379"/>
      <c r="G14" s="55"/>
      <c r="H14" s="55"/>
      <c r="I14" s="55"/>
      <c r="J14" s="55"/>
      <c r="K14" s="138"/>
      <c r="L14" s="136"/>
      <c r="M14" s="136"/>
      <c r="N14" s="135"/>
      <c r="O14" s="137"/>
    </row>
    <row r="15" spans="1:15" ht="15.6" x14ac:dyDescent="0.3">
      <c r="A15" s="63"/>
      <c r="B15" s="55"/>
      <c r="C15" s="55"/>
      <c r="D15" s="55"/>
      <c r="E15" s="55"/>
      <c r="F15" s="55"/>
      <c r="G15" s="55"/>
      <c r="H15" s="55"/>
      <c r="I15" s="55"/>
      <c r="J15" s="55"/>
      <c r="K15" s="135"/>
      <c r="L15" s="136"/>
      <c r="M15" s="135"/>
      <c r="N15" s="135"/>
      <c r="O15" s="137"/>
    </row>
    <row r="16" spans="1:15" ht="15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55"/>
      <c r="K16" s="55"/>
      <c r="L16" s="55"/>
      <c r="M16" s="55"/>
      <c r="N16" s="55"/>
      <c r="O16" s="55"/>
    </row>
    <row r="17" spans="1:16" ht="15" x14ac:dyDescent="0.25">
      <c r="A17" s="70" t="s">
        <v>47</v>
      </c>
      <c r="B17" s="55"/>
      <c r="C17" s="55"/>
      <c r="D17" s="55"/>
      <c r="E17" s="55"/>
      <c r="F17" s="70" t="s">
        <v>8</v>
      </c>
      <c r="G17" s="55"/>
      <c r="H17" s="55"/>
      <c r="I17" s="55"/>
      <c r="J17" s="55"/>
      <c r="K17" s="70" t="s">
        <v>9</v>
      </c>
      <c r="L17" s="55"/>
      <c r="M17" s="55"/>
      <c r="N17" s="55"/>
      <c r="O17" s="55"/>
    </row>
    <row r="18" spans="1:16" s="71" customFormat="1" ht="17.399999999999999" x14ac:dyDescent="0.3">
      <c r="B18" s="71">
        <f>E14</f>
        <v>1128</v>
      </c>
      <c r="G18" s="71">
        <v>0</v>
      </c>
      <c r="L18" s="71">
        <v>0</v>
      </c>
      <c r="P18" s="71">
        <f>SUM(A18:M18)</f>
        <v>1128</v>
      </c>
    </row>
    <row r="19" spans="1:16" ht="1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6" s="97" customFormat="1" ht="30" x14ac:dyDescent="0.25">
      <c r="A20" s="57" t="s">
        <v>10</v>
      </c>
      <c r="B20" s="57" t="s">
        <v>11</v>
      </c>
      <c r="C20" s="57" t="s">
        <v>12</v>
      </c>
      <c r="D20" s="58" t="s">
        <v>13</v>
      </c>
      <c r="E20" s="57" t="s">
        <v>14</v>
      </c>
      <c r="F20" s="57" t="s">
        <v>10</v>
      </c>
      <c r="G20" s="57" t="s">
        <v>11</v>
      </c>
      <c r="H20" s="57" t="s">
        <v>12</v>
      </c>
      <c r="I20" s="58" t="s">
        <v>13</v>
      </c>
      <c r="J20" s="57" t="s">
        <v>14</v>
      </c>
      <c r="K20" s="57" t="s">
        <v>10</v>
      </c>
      <c r="L20" s="57" t="s">
        <v>11</v>
      </c>
      <c r="M20" s="57" t="s">
        <v>12</v>
      </c>
      <c r="N20" s="58" t="s">
        <v>13</v>
      </c>
      <c r="O20" s="57" t="s">
        <v>14</v>
      </c>
    </row>
    <row r="21" spans="1:16" s="242" customFormat="1" ht="22.8" x14ac:dyDescent="0.25">
      <c r="A21" s="237">
        <v>1</v>
      </c>
      <c r="B21" s="404" t="s">
        <v>198</v>
      </c>
      <c r="C21" s="273">
        <v>16.420000000000002</v>
      </c>
      <c r="D21" s="223">
        <v>677</v>
      </c>
      <c r="E21" s="239"/>
      <c r="F21" s="237">
        <v>1</v>
      </c>
      <c r="G21" s="256"/>
      <c r="H21" s="257"/>
      <c r="I21" s="258"/>
      <c r="J21" s="239"/>
      <c r="K21" s="237">
        <v>1</v>
      </c>
      <c r="L21" s="256"/>
      <c r="M21" s="257"/>
      <c r="N21" s="258"/>
      <c r="O21" s="239"/>
    </row>
    <row r="22" spans="1:16" s="242" customFormat="1" ht="22.8" x14ac:dyDescent="0.25">
      <c r="A22" s="243">
        <f>A21+1</f>
        <v>2</v>
      </c>
      <c r="B22" s="404" t="s">
        <v>188</v>
      </c>
      <c r="C22" s="265">
        <v>16.78</v>
      </c>
      <c r="D22" s="223">
        <v>451</v>
      </c>
      <c r="E22" s="245"/>
      <c r="F22" s="243">
        <v>2</v>
      </c>
      <c r="G22" s="260"/>
      <c r="H22" s="261"/>
      <c r="I22" s="262"/>
      <c r="J22" s="245"/>
      <c r="K22" s="243">
        <v>2</v>
      </c>
      <c r="L22" s="260"/>
      <c r="M22" s="261"/>
      <c r="N22" s="262"/>
      <c r="O22" s="245"/>
    </row>
    <row r="23" spans="1:16" s="242" customFormat="1" ht="22.5" customHeight="1" x14ac:dyDescent="0.25">
      <c r="A23" s="243">
        <f t="shared" ref="A23:A32" si="0">A22+1</f>
        <v>3</v>
      </c>
      <c r="B23" s="98"/>
      <c r="C23" s="265"/>
      <c r="D23" s="223"/>
      <c r="E23" s="245"/>
      <c r="F23" s="243">
        <v>3</v>
      </c>
      <c r="G23" s="260"/>
      <c r="H23" s="261"/>
      <c r="I23" s="262"/>
      <c r="J23" s="245"/>
      <c r="K23" s="243">
        <v>3</v>
      </c>
      <c r="L23" s="260"/>
      <c r="M23" s="261"/>
      <c r="N23" s="262"/>
      <c r="O23" s="245"/>
    </row>
    <row r="24" spans="1:16" s="242" customFormat="1" ht="22.8" x14ac:dyDescent="0.25">
      <c r="A24" s="243">
        <f t="shared" si="0"/>
        <v>4</v>
      </c>
      <c r="B24" s="90"/>
      <c r="C24" s="265"/>
      <c r="D24" s="223"/>
      <c r="E24" s="245"/>
      <c r="F24" s="243">
        <v>4</v>
      </c>
      <c r="G24" s="260"/>
      <c r="H24" s="261"/>
      <c r="I24" s="262"/>
      <c r="J24" s="245"/>
      <c r="K24" s="243">
        <v>4</v>
      </c>
      <c r="L24" s="260"/>
      <c r="M24" s="261"/>
      <c r="N24" s="262"/>
      <c r="O24" s="245"/>
    </row>
    <row r="25" spans="1:16" s="242" customFormat="1" ht="22.8" x14ac:dyDescent="0.25">
      <c r="A25" s="243">
        <f t="shared" si="0"/>
        <v>5</v>
      </c>
      <c r="B25" s="90"/>
      <c r="C25" s="265"/>
      <c r="D25" s="141"/>
      <c r="E25" s="245"/>
      <c r="F25" s="243">
        <v>5</v>
      </c>
      <c r="G25" s="260"/>
      <c r="H25" s="261"/>
      <c r="I25" s="248"/>
      <c r="J25" s="245"/>
      <c r="K25" s="243">
        <v>5</v>
      </c>
      <c r="L25" s="260"/>
      <c r="M25" s="261"/>
      <c r="N25" s="262"/>
      <c r="O25" s="245"/>
    </row>
    <row r="26" spans="1:16" s="242" customFormat="1" ht="22.8" x14ac:dyDescent="0.25">
      <c r="A26" s="243">
        <f t="shared" si="0"/>
        <v>6</v>
      </c>
      <c r="B26" s="90"/>
      <c r="C26" s="265"/>
      <c r="D26" s="141"/>
      <c r="E26" s="245"/>
      <c r="F26" s="243">
        <v>6</v>
      </c>
      <c r="G26" s="260"/>
      <c r="H26" s="261"/>
      <c r="I26" s="248"/>
      <c r="J26" s="245"/>
      <c r="K26" s="243">
        <v>6</v>
      </c>
      <c r="L26" s="260"/>
      <c r="M26" s="261"/>
      <c r="N26" s="262"/>
      <c r="O26" s="245"/>
    </row>
    <row r="27" spans="1:16" s="242" customFormat="1" ht="22.8" x14ac:dyDescent="0.25">
      <c r="A27" s="243">
        <f t="shared" si="0"/>
        <v>7</v>
      </c>
      <c r="B27" s="130"/>
      <c r="C27" s="265"/>
      <c r="D27" s="141"/>
      <c r="E27" s="245"/>
      <c r="F27" s="243">
        <v>7</v>
      </c>
      <c r="G27" s="260"/>
      <c r="H27" s="261"/>
      <c r="I27" s="248"/>
      <c r="J27" s="245"/>
      <c r="K27" s="243">
        <v>7</v>
      </c>
      <c r="L27" s="260"/>
      <c r="M27" s="261"/>
      <c r="N27" s="248"/>
      <c r="O27" s="245"/>
    </row>
    <row r="28" spans="1:16" s="242" customFormat="1" ht="22.8" x14ac:dyDescent="0.25">
      <c r="A28" s="243">
        <f t="shared" si="0"/>
        <v>8</v>
      </c>
      <c r="B28" s="130"/>
      <c r="C28" s="265"/>
      <c r="D28" s="141"/>
      <c r="E28" s="245"/>
      <c r="F28" s="243">
        <v>8</v>
      </c>
      <c r="G28" s="260"/>
      <c r="H28" s="261"/>
      <c r="I28" s="248"/>
      <c r="J28" s="245"/>
      <c r="K28" s="243">
        <v>8</v>
      </c>
      <c r="L28" s="260"/>
      <c r="M28" s="261"/>
      <c r="N28" s="248"/>
      <c r="O28" s="245"/>
    </row>
    <row r="29" spans="1:16" s="242" customFormat="1" ht="22.8" x14ac:dyDescent="0.25">
      <c r="A29" s="243">
        <f t="shared" si="0"/>
        <v>9</v>
      </c>
      <c r="B29" s="130"/>
      <c r="C29" s="265"/>
      <c r="D29" s="141"/>
      <c r="E29" s="245"/>
      <c r="F29" s="243">
        <v>9</v>
      </c>
      <c r="G29" s="260"/>
      <c r="H29" s="261"/>
      <c r="I29" s="248"/>
      <c r="J29" s="245"/>
      <c r="K29" s="243">
        <v>9</v>
      </c>
      <c r="L29" s="260"/>
      <c r="M29" s="261"/>
      <c r="N29" s="248"/>
      <c r="O29" s="245"/>
    </row>
    <row r="30" spans="1:16" s="242" customFormat="1" ht="22.8" x14ac:dyDescent="0.25">
      <c r="A30" s="243">
        <f t="shared" si="0"/>
        <v>10</v>
      </c>
      <c r="B30" s="130"/>
      <c r="C30" s="265"/>
      <c r="D30" s="266"/>
      <c r="E30" s="245"/>
      <c r="F30" s="243">
        <v>10</v>
      </c>
      <c r="G30" s="260"/>
      <c r="H30" s="261"/>
      <c r="I30" s="248"/>
      <c r="J30" s="245"/>
      <c r="K30" s="243">
        <v>10</v>
      </c>
      <c r="L30" s="260"/>
      <c r="M30" s="261"/>
      <c r="N30" s="248"/>
      <c r="O30" s="245"/>
    </row>
    <row r="31" spans="1:16" s="242" customFormat="1" ht="22.8" x14ac:dyDescent="0.25">
      <c r="A31" s="243">
        <f t="shared" si="0"/>
        <v>11</v>
      </c>
      <c r="B31" s="133"/>
      <c r="C31" s="133"/>
      <c r="D31" s="142"/>
      <c r="E31" s="245"/>
      <c r="F31" s="243">
        <v>11</v>
      </c>
      <c r="G31" s="246"/>
      <c r="H31" s="246"/>
      <c r="I31" s="248"/>
      <c r="J31" s="245"/>
      <c r="K31" s="243">
        <v>11</v>
      </c>
      <c r="L31" s="246"/>
      <c r="M31" s="246"/>
      <c r="N31" s="248"/>
      <c r="O31" s="245"/>
    </row>
    <row r="32" spans="1:16" s="242" customFormat="1" ht="22.8" x14ac:dyDescent="0.25">
      <c r="A32" s="243">
        <f t="shared" si="0"/>
        <v>12</v>
      </c>
      <c r="B32" s="133"/>
      <c r="C32" s="133"/>
      <c r="D32" s="142"/>
      <c r="E32" s="245"/>
      <c r="F32" s="243">
        <v>12</v>
      </c>
      <c r="G32" s="246"/>
      <c r="H32" s="246"/>
      <c r="I32" s="248"/>
      <c r="J32" s="245"/>
      <c r="K32" s="243">
        <v>12</v>
      </c>
      <c r="L32" s="246"/>
      <c r="M32" s="246"/>
      <c r="N32" s="248"/>
      <c r="O32" s="245"/>
    </row>
    <row r="33" spans="1:16" ht="15" x14ac:dyDescent="0.25">
      <c r="A33" s="228"/>
      <c r="D33" s="73">
        <f>SUM(D21:D32)</f>
        <v>1128</v>
      </c>
      <c r="F33" s="55"/>
      <c r="I33" s="73">
        <f>SUM(I21:I32)</f>
        <v>0</v>
      </c>
      <c r="N33" s="73">
        <f>SUM(N21:N32)</f>
        <v>0</v>
      </c>
    </row>
    <row r="34" spans="1:16" s="74" customFormat="1" ht="12.75" customHeight="1" x14ac:dyDescent="0.25">
      <c r="A34" s="375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77"/>
    </row>
    <row r="35" spans="1:16" s="74" customFormat="1" ht="12.75" customHeight="1" x14ac:dyDescent="0.25">
      <c r="A35" s="375" t="s">
        <v>15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77"/>
    </row>
    <row r="36" spans="1:16" s="74" customFormat="1" ht="12.75" customHeight="1" x14ac:dyDescent="0.25">
      <c r="A36" s="382" t="s">
        <v>81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77"/>
    </row>
    <row r="37" spans="1:16" s="74" customFormat="1" ht="12.75" customHeight="1" x14ac:dyDescent="0.25">
      <c r="A37" s="382" t="s">
        <v>84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</row>
    <row r="38" spans="1:16" s="74" customFormat="1" ht="12.75" customHeight="1" x14ac:dyDescent="0.25">
      <c r="A38" s="380" t="s">
        <v>52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77"/>
    </row>
    <row r="39" spans="1:16" s="74" customFormat="1" ht="12.75" customHeight="1" x14ac:dyDescent="0.25">
      <c r="A39" s="375" t="s">
        <v>83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</row>
    <row r="43" spans="1:16" s="363" customFormat="1" ht="13.8" x14ac:dyDescent="0.25">
      <c r="A43" s="363">
        <v>1</v>
      </c>
      <c r="B43" s="361">
        <f>E14*0.6</f>
        <v>676.8</v>
      </c>
      <c r="C43" s="363">
        <v>1</v>
      </c>
      <c r="D43" s="361">
        <f>E14*0.4</f>
        <v>451.20000000000005</v>
      </c>
      <c r="E43" s="363">
        <v>1</v>
      </c>
      <c r="F43" s="361">
        <f>E14*0.29</f>
        <v>327.12</v>
      </c>
      <c r="G43" s="363">
        <v>1</v>
      </c>
      <c r="H43" s="361">
        <f>E14*0.23</f>
        <v>259.44</v>
      </c>
    </row>
    <row r="44" spans="1:16" s="363" customFormat="1" ht="13.8" x14ac:dyDescent="0.25">
      <c r="A44" s="363">
        <v>2</v>
      </c>
      <c r="B44" s="361">
        <f>E14*0.4</f>
        <v>451.20000000000005</v>
      </c>
      <c r="C44" s="363">
        <v>2</v>
      </c>
      <c r="D44" s="361">
        <f>E14*0.3</f>
        <v>338.4</v>
      </c>
      <c r="E44" s="363">
        <v>2</v>
      </c>
      <c r="F44" s="361">
        <f>E14*0.24</f>
        <v>270.71999999999997</v>
      </c>
      <c r="G44" s="363">
        <v>2</v>
      </c>
      <c r="H44" s="361">
        <f>E14*0.2</f>
        <v>225.60000000000002</v>
      </c>
    </row>
    <row r="45" spans="1:16" s="363" customFormat="1" ht="13.8" x14ac:dyDescent="0.25">
      <c r="C45" s="363">
        <v>3</v>
      </c>
      <c r="D45" s="361">
        <f>E14*0.2</f>
        <v>225.60000000000002</v>
      </c>
      <c r="E45" s="363">
        <v>3</v>
      </c>
      <c r="F45" s="361">
        <f>E14*0.19</f>
        <v>214.32</v>
      </c>
      <c r="G45" s="363">
        <v>3</v>
      </c>
      <c r="H45" s="361">
        <f>E14*0.17</f>
        <v>191.76000000000002</v>
      </c>
    </row>
    <row r="46" spans="1:16" s="363" customFormat="1" ht="13.8" x14ac:dyDescent="0.25">
      <c r="B46" s="361">
        <f>SUM(B43:B44)</f>
        <v>1128</v>
      </c>
      <c r="C46" s="363">
        <v>4</v>
      </c>
      <c r="D46" s="361">
        <f>E14*0.1</f>
        <v>112.80000000000001</v>
      </c>
      <c r="E46" s="363">
        <v>4</v>
      </c>
      <c r="F46" s="361">
        <f>E14*0.14</f>
        <v>157.92000000000002</v>
      </c>
      <c r="G46" s="363">
        <v>4</v>
      </c>
      <c r="H46" s="361">
        <f>E14*0.14</f>
        <v>157.92000000000002</v>
      </c>
    </row>
    <row r="47" spans="1:16" s="363" customFormat="1" ht="13.8" x14ac:dyDescent="0.25">
      <c r="E47" s="363">
        <v>5</v>
      </c>
      <c r="F47" s="361">
        <f>E14*0.09</f>
        <v>101.52</v>
      </c>
      <c r="G47" s="363">
        <v>5</v>
      </c>
      <c r="H47" s="361">
        <f>E14*0.11</f>
        <v>124.08</v>
      </c>
    </row>
    <row r="48" spans="1:16" s="363" customFormat="1" ht="13.8" x14ac:dyDescent="0.25">
      <c r="D48" s="361">
        <f>SUM(D43:D46)</f>
        <v>1128</v>
      </c>
      <c r="E48" s="363">
        <v>6</v>
      </c>
      <c r="F48" s="361">
        <f>E14*0.05</f>
        <v>56.400000000000006</v>
      </c>
      <c r="G48" s="363">
        <v>6</v>
      </c>
      <c r="H48" s="361">
        <f>E14*0.08</f>
        <v>90.24</v>
      </c>
    </row>
    <row r="49" spans="6:8" s="363" customFormat="1" ht="13.8" x14ac:dyDescent="0.25">
      <c r="G49" s="363">
        <v>7</v>
      </c>
      <c r="H49" s="361">
        <f>E14*0.05</f>
        <v>56.400000000000006</v>
      </c>
    </row>
    <row r="50" spans="6:8" s="363" customFormat="1" ht="13.8" x14ac:dyDescent="0.25">
      <c r="F50" s="361">
        <f>SUM(F43:F48)</f>
        <v>1128</v>
      </c>
      <c r="G50" s="363">
        <v>8</v>
      </c>
      <c r="H50" s="361">
        <f>E14*0.02</f>
        <v>22.56</v>
      </c>
    </row>
    <row r="51" spans="6:8" s="363" customFormat="1" ht="13.8" x14ac:dyDescent="0.25"/>
    <row r="52" spans="6:8" s="363" customFormat="1" ht="13.8" x14ac:dyDescent="0.25">
      <c r="H52" s="361">
        <f>SUM(H43:H50)</f>
        <v>1128</v>
      </c>
    </row>
    <row r="53" spans="6:8" s="363" customFormat="1" ht="13.8" x14ac:dyDescent="0.25"/>
    <row r="54" spans="6:8" s="363" customFormat="1" ht="13.8" x14ac:dyDescent="0.25"/>
    <row r="55" spans="6:8" s="363" customFormat="1" ht="13.8" x14ac:dyDescent="0.25"/>
    <row r="56" spans="6:8" s="363" customFormat="1" ht="13.8" x14ac:dyDescent="0.25"/>
    <row r="57" spans="6:8" s="363" customFormat="1" ht="13.8" x14ac:dyDescent="0.25"/>
  </sheetData>
  <mergeCells count="21">
    <mergeCell ref="A37:O37"/>
    <mergeCell ref="A38:O38"/>
    <mergeCell ref="A39:O39"/>
    <mergeCell ref="A14:B14"/>
    <mergeCell ref="E14:F14"/>
    <mergeCell ref="A34:O34"/>
    <mergeCell ref="A35:O35"/>
    <mergeCell ref="A36:O36"/>
    <mergeCell ref="A12:B12"/>
    <mergeCell ref="E12:F12"/>
    <mergeCell ref="A3:B3"/>
    <mergeCell ref="A5:B5"/>
    <mergeCell ref="A6:B6"/>
    <mergeCell ref="E6:F6"/>
    <mergeCell ref="A8:B8"/>
    <mergeCell ref="E8:F8"/>
    <mergeCell ref="M1:O1"/>
    <mergeCell ref="A1:B1"/>
    <mergeCell ref="C1:H1"/>
    <mergeCell ref="A10:B10"/>
    <mergeCell ref="E10:F10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view="pageBreakPreview" zoomScaleNormal="100" zoomScaleSheetLayoutView="100" workbookViewId="0">
      <selection activeCell="D18" sqref="D18"/>
    </sheetView>
  </sheetViews>
  <sheetFormatPr defaultColWidth="9.109375" defaultRowHeight="13.2" x14ac:dyDescent="0.25"/>
  <cols>
    <col min="1" max="1" width="6" style="54" customWidth="1"/>
    <col min="2" max="2" width="21.33203125" style="54" customWidth="1"/>
    <col min="3" max="3" width="11" style="54" customWidth="1"/>
    <col min="4" max="4" width="12" style="54" bestFit="1" customWidth="1"/>
    <col min="5" max="5" width="9.5546875" style="54" customWidth="1"/>
    <col min="6" max="6" width="6" style="54" customWidth="1"/>
    <col min="7" max="7" width="23.6640625" style="54" customWidth="1"/>
    <col min="8" max="8" width="9.33203125" style="54" customWidth="1"/>
    <col min="9" max="9" width="12" style="54" bestFit="1" customWidth="1"/>
    <col min="10" max="10" width="9.5546875" style="54" customWidth="1"/>
    <col min="11" max="11" width="6" style="54" customWidth="1"/>
    <col min="12" max="12" width="23.6640625" style="54" customWidth="1"/>
    <col min="13" max="13" width="9.33203125" style="54" customWidth="1"/>
    <col min="14" max="14" width="12" style="54" bestFit="1" customWidth="1"/>
    <col min="15" max="15" width="9.5546875" style="54" customWidth="1"/>
    <col min="16" max="16" width="13.109375" style="54" bestFit="1" customWidth="1"/>
    <col min="17" max="16384" width="9.109375" style="54"/>
  </cols>
  <sheetData>
    <row r="1" spans="1:15" s="91" customFormat="1" ht="22.8" x14ac:dyDescent="0.4">
      <c r="A1" s="385" t="s">
        <v>80</v>
      </c>
      <c r="B1" s="385"/>
      <c r="C1" s="386" t="s">
        <v>125</v>
      </c>
      <c r="D1" s="386"/>
      <c r="E1" s="386"/>
      <c r="F1" s="386"/>
      <c r="G1" s="386"/>
      <c r="H1" s="386"/>
      <c r="K1" s="134"/>
      <c r="L1" s="236" t="s">
        <v>115</v>
      </c>
      <c r="M1" s="387">
        <v>43876</v>
      </c>
      <c r="N1" s="387"/>
      <c r="O1" s="387"/>
    </row>
    <row r="2" spans="1:15" ht="13.8" x14ac:dyDescent="0.3">
      <c r="K2" s="135"/>
      <c r="L2" s="136"/>
      <c r="M2" s="159"/>
      <c r="N2" s="136"/>
      <c r="O2" s="135"/>
    </row>
    <row r="3" spans="1:15" ht="24.6" x14ac:dyDescent="0.4">
      <c r="A3" s="384" t="s">
        <v>0</v>
      </c>
      <c r="B3" s="376"/>
      <c r="C3" s="59" t="s">
        <v>23</v>
      </c>
      <c r="D3" s="60"/>
      <c r="E3" s="60"/>
      <c r="F3" s="60"/>
      <c r="G3" s="60"/>
      <c r="H3" s="55"/>
      <c r="I3" s="55"/>
      <c r="J3" s="55"/>
      <c r="K3" s="135"/>
      <c r="L3" s="136"/>
      <c r="M3" s="159"/>
      <c r="N3" s="136"/>
      <c r="O3" s="137"/>
    </row>
    <row r="4" spans="1:15" ht="16.2" thickBot="1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  <c r="K4" s="135"/>
      <c r="L4" s="136"/>
      <c r="M4" s="159"/>
      <c r="N4" s="136"/>
      <c r="O4" s="137"/>
    </row>
    <row r="5" spans="1:15" ht="16.2" thickBot="1" x14ac:dyDescent="0.35">
      <c r="A5" s="376" t="s">
        <v>1</v>
      </c>
      <c r="B5" s="377"/>
      <c r="C5" s="61">
        <v>4</v>
      </c>
      <c r="D5" s="55"/>
      <c r="E5" s="55"/>
      <c r="F5" s="55"/>
      <c r="G5" s="55"/>
      <c r="H5" s="55"/>
      <c r="I5" s="55"/>
      <c r="J5" s="55"/>
      <c r="K5" s="138"/>
      <c r="L5" s="136"/>
      <c r="M5" s="159"/>
      <c r="N5" s="136"/>
      <c r="O5" s="137"/>
    </row>
    <row r="6" spans="1:15" ht="16.2" thickBot="1" x14ac:dyDescent="0.35">
      <c r="A6" s="376" t="s">
        <v>2</v>
      </c>
      <c r="B6" s="376"/>
      <c r="C6" s="62">
        <v>50</v>
      </c>
      <c r="D6" s="56" t="s">
        <v>3</v>
      </c>
      <c r="E6" s="378">
        <f>SUM(C5*C6)</f>
        <v>200</v>
      </c>
      <c r="F6" s="379"/>
      <c r="G6" s="55"/>
      <c r="H6" s="55"/>
      <c r="I6" s="55"/>
      <c r="J6" s="55"/>
      <c r="K6" s="138"/>
      <c r="L6" s="136"/>
      <c r="M6" s="159"/>
      <c r="N6" s="136"/>
      <c r="O6" s="137"/>
    </row>
    <row r="7" spans="1:15" ht="16.2" thickBot="1" x14ac:dyDescent="0.35">
      <c r="A7" s="63"/>
      <c r="B7" s="63"/>
      <c r="C7" s="64"/>
      <c r="D7" s="56"/>
      <c r="E7" s="65"/>
      <c r="F7" s="66"/>
      <c r="G7" s="55"/>
      <c r="H7" s="55"/>
      <c r="I7" s="55"/>
      <c r="J7" s="55"/>
      <c r="K7" s="138"/>
      <c r="L7" s="136"/>
      <c r="M7" s="159"/>
      <c r="N7" s="136"/>
      <c r="O7" s="137"/>
    </row>
    <row r="8" spans="1:15" ht="16.2" thickBot="1" x14ac:dyDescent="0.35">
      <c r="A8" s="376" t="s">
        <v>4</v>
      </c>
      <c r="B8" s="377"/>
      <c r="C8" s="67"/>
      <c r="D8" s="55"/>
      <c r="E8" s="381">
        <v>1000</v>
      </c>
      <c r="F8" s="379"/>
      <c r="G8" s="55"/>
      <c r="H8" s="55"/>
      <c r="I8" s="55"/>
      <c r="J8" s="55"/>
      <c r="K8" s="138"/>
      <c r="L8" s="140"/>
      <c r="M8" s="159"/>
      <c r="N8" s="136"/>
      <c r="O8" s="137"/>
    </row>
    <row r="9" spans="1:15" ht="16.2" thickBot="1" x14ac:dyDescent="0.35">
      <c r="A9" s="63"/>
      <c r="B9" s="55"/>
      <c r="C9" s="55"/>
      <c r="D9" s="55"/>
      <c r="E9" s="55"/>
      <c r="F9" s="55"/>
      <c r="G9" s="55"/>
      <c r="H9" s="55"/>
      <c r="I9" s="55"/>
      <c r="J9" s="55"/>
      <c r="K9" s="138"/>
      <c r="L9" s="136"/>
      <c r="M9" s="159"/>
      <c r="N9" s="136"/>
      <c r="O9" s="137"/>
    </row>
    <row r="10" spans="1:15" ht="16.2" thickBot="1" x14ac:dyDescent="0.35">
      <c r="A10" s="376" t="s">
        <v>5</v>
      </c>
      <c r="B10" s="377"/>
      <c r="C10" s="55"/>
      <c r="D10" s="55"/>
      <c r="E10" s="381">
        <f>E6+E8</f>
        <v>1200</v>
      </c>
      <c r="F10" s="379"/>
      <c r="G10" s="55"/>
      <c r="H10" s="55"/>
      <c r="I10" s="55"/>
      <c r="J10" s="55"/>
      <c r="K10" s="138"/>
      <c r="L10" s="136"/>
      <c r="M10" s="139"/>
      <c r="N10" s="136"/>
      <c r="O10" s="137"/>
    </row>
    <row r="11" spans="1:15" ht="16.2" thickBot="1" x14ac:dyDescent="0.35">
      <c r="A11" s="63"/>
      <c r="B11" s="55"/>
      <c r="C11" s="55"/>
      <c r="D11" s="55"/>
      <c r="E11" s="55"/>
      <c r="F11" s="55"/>
      <c r="G11" s="55"/>
      <c r="H11" s="55"/>
      <c r="I11" s="55"/>
      <c r="J11" s="55"/>
      <c r="K11" s="138"/>
      <c r="L11" s="136"/>
      <c r="M11" s="139"/>
      <c r="N11" s="138"/>
      <c r="O11" s="137"/>
    </row>
    <row r="12" spans="1:15" ht="16.2" thickBot="1" x14ac:dyDescent="0.35">
      <c r="A12" s="376" t="s">
        <v>6</v>
      </c>
      <c r="B12" s="377"/>
      <c r="C12" s="67">
        <v>0.06</v>
      </c>
      <c r="D12" s="55"/>
      <c r="E12" s="389">
        <f>E10*C12</f>
        <v>72</v>
      </c>
      <c r="F12" s="383"/>
      <c r="G12" s="55"/>
      <c r="H12" s="55"/>
      <c r="I12" s="55"/>
      <c r="J12" s="55"/>
      <c r="K12" s="138"/>
      <c r="L12" s="136"/>
      <c r="M12" s="139"/>
      <c r="N12" s="138"/>
      <c r="O12" s="137"/>
    </row>
    <row r="13" spans="1:15" ht="16.2" thickBot="1" x14ac:dyDescent="0.35">
      <c r="A13" s="63"/>
      <c r="B13" s="55"/>
      <c r="C13" s="55"/>
      <c r="D13" s="55"/>
      <c r="E13" s="69"/>
      <c r="F13" s="69"/>
      <c r="G13" s="55"/>
      <c r="H13" s="55"/>
      <c r="I13" s="55"/>
      <c r="J13" s="55"/>
      <c r="K13" s="138"/>
      <c r="L13" s="136"/>
      <c r="M13" s="139"/>
      <c r="N13" s="138"/>
      <c r="O13" s="137"/>
    </row>
    <row r="14" spans="1:15" ht="16.2" thickBot="1" x14ac:dyDescent="0.35">
      <c r="A14" s="376" t="s">
        <v>7</v>
      </c>
      <c r="B14" s="377"/>
      <c r="C14" s="55"/>
      <c r="D14" s="55"/>
      <c r="E14" s="381">
        <f>E10-E12</f>
        <v>1128</v>
      </c>
      <c r="F14" s="379"/>
      <c r="G14" s="55"/>
      <c r="H14" s="55"/>
      <c r="I14" s="55"/>
      <c r="J14" s="55"/>
      <c r="K14" s="138"/>
      <c r="L14" s="136"/>
      <c r="M14" s="136"/>
      <c r="N14" s="135"/>
      <c r="O14" s="137"/>
    </row>
    <row r="15" spans="1:15" ht="15.6" x14ac:dyDescent="0.3">
      <c r="A15" s="63"/>
      <c r="B15" s="55"/>
      <c r="C15" s="55"/>
      <c r="D15" s="55"/>
      <c r="E15" s="55"/>
      <c r="F15" s="55"/>
      <c r="G15" s="55"/>
      <c r="H15" s="55"/>
      <c r="I15" s="55"/>
      <c r="J15" s="55"/>
      <c r="K15" s="135"/>
      <c r="L15" s="136"/>
      <c r="M15" s="135"/>
      <c r="N15" s="135"/>
      <c r="O15" s="137"/>
    </row>
    <row r="16" spans="1:15" ht="15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55"/>
      <c r="K16" s="55"/>
      <c r="L16" s="55"/>
      <c r="M16" s="55"/>
      <c r="N16" s="55"/>
      <c r="O16" s="55"/>
    </row>
    <row r="17" spans="1:16" ht="15" x14ac:dyDescent="0.25">
      <c r="A17" s="70" t="s">
        <v>47</v>
      </c>
      <c r="B17" s="55"/>
      <c r="C17" s="55"/>
      <c r="D17" s="55"/>
      <c r="E17" s="55"/>
      <c r="F17" s="70" t="s">
        <v>8</v>
      </c>
      <c r="G17" s="55"/>
      <c r="H17" s="55"/>
      <c r="I17" s="55"/>
      <c r="J17" s="55"/>
      <c r="K17" s="70" t="s">
        <v>9</v>
      </c>
      <c r="L17" s="55"/>
      <c r="M17" s="55"/>
      <c r="N17" s="55"/>
      <c r="O17" s="55"/>
    </row>
    <row r="18" spans="1:16" s="71" customFormat="1" ht="17.399999999999999" x14ac:dyDescent="0.3">
      <c r="B18" s="71">
        <f>E14</f>
        <v>1128</v>
      </c>
      <c r="G18" s="71">
        <v>0</v>
      </c>
      <c r="L18" s="71">
        <v>0</v>
      </c>
      <c r="P18" s="71">
        <f>SUM(A18:M18)</f>
        <v>1128</v>
      </c>
    </row>
    <row r="19" spans="1:16" ht="1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6" s="97" customFormat="1" ht="30" x14ac:dyDescent="0.25">
      <c r="A20" s="57" t="s">
        <v>10</v>
      </c>
      <c r="B20" s="57" t="s">
        <v>11</v>
      </c>
      <c r="C20" s="57" t="s">
        <v>12</v>
      </c>
      <c r="D20" s="58" t="s">
        <v>13</v>
      </c>
      <c r="E20" s="57" t="s">
        <v>14</v>
      </c>
      <c r="F20" s="57" t="s">
        <v>10</v>
      </c>
      <c r="G20" s="57" t="s">
        <v>11</v>
      </c>
      <c r="H20" s="57" t="s">
        <v>12</v>
      </c>
      <c r="I20" s="58" t="s">
        <v>13</v>
      </c>
      <c r="J20" s="57" t="s">
        <v>14</v>
      </c>
      <c r="K20" s="57" t="s">
        <v>10</v>
      </c>
      <c r="L20" s="57" t="s">
        <v>11</v>
      </c>
      <c r="M20" s="57" t="s">
        <v>12</v>
      </c>
      <c r="N20" s="58" t="s">
        <v>13</v>
      </c>
      <c r="O20" s="57" t="s">
        <v>14</v>
      </c>
    </row>
    <row r="21" spans="1:16" s="242" customFormat="1" ht="22.8" x14ac:dyDescent="0.25">
      <c r="A21" s="249">
        <v>1</v>
      </c>
      <c r="B21" s="127" t="s">
        <v>135</v>
      </c>
      <c r="C21" s="238"/>
      <c r="D21" s="223">
        <v>1128</v>
      </c>
      <c r="E21" s="239"/>
      <c r="F21" s="237">
        <v>1</v>
      </c>
      <c r="G21" s="240"/>
      <c r="H21" s="240"/>
      <c r="I21" s="241"/>
      <c r="J21" s="239"/>
      <c r="K21" s="237">
        <v>1</v>
      </c>
      <c r="L21" s="240"/>
      <c r="M21" s="240"/>
      <c r="N21" s="241"/>
      <c r="O21" s="239"/>
    </row>
    <row r="22" spans="1:16" s="242" customFormat="1" ht="22.8" x14ac:dyDescent="0.25">
      <c r="A22" s="250">
        <f>A21+1</f>
        <v>2</v>
      </c>
      <c r="B22" s="130" t="s">
        <v>161</v>
      </c>
      <c r="C22" s="244"/>
      <c r="D22" s="223"/>
      <c r="E22" s="245"/>
      <c r="F22" s="243">
        <v>2</v>
      </c>
      <c r="G22" s="246"/>
      <c r="H22" s="246"/>
      <c r="I22" s="247"/>
      <c r="J22" s="245"/>
      <c r="K22" s="243">
        <v>2</v>
      </c>
      <c r="L22" s="246"/>
      <c r="M22" s="246"/>
      <c r="N22" s="247"/>
      <c r="O22" s="245"/>
    </row>
    <row r="23" spans="1:16" s="242" customFormat="1" ht="22.8" x14ac:dyDescent="0.25">
      <c r="A23" s="250">
        <f t="shared" ref="A23:A32" si="0">A22+1</f>
        <v>3</v>
      </c>
      <c r="B23" s="130"/>
      <c r="C23" s="244"/>
      <c r="D23" s="223"/>
      <c r="E23" s="245"/>
      <c r="F23" s="243">
        <v>3</v>
      </c>
      <c r="G23" s="246"/>
      <c r="H23" s="246"/>
      <c r="I23" s="247"/>
      <c r="J23" s="245"/>
      <c r="K23" s="243">
        <v>3</v>
      </c>
      <c r="L23" s="246"/>
      <c r="M23" s="246"/>
      <c r="N23" s="247"/>
      <c r="O23" s="245"/>
    </row>
    <row r="24" spans="1:16" s="242" customFormat="1" ht="22.8" x14ac:dyDescent="0.25">
      <c r="A24" s="250">
        <f t="shared" si="0"/>
        <v>4</v>
      </c>
      <c r="B24" s="130"/>
      <c r="C24" s="244"/>
      <c r="D24" s="223"/>
      <c r="E24" s="245"/>
      <c r="F24" s="243">
        <v>4</v>
      </c>
      <c r="G24" s="246"/>
      <c r="H24" s="246"/>
      <c r="I24" s="247"/>
      <c r="J24" s="245"/>
      <c r="K24" s="243">
        <v>4</v>
      </c>
      <c r="L24" s="246"/>
      <c r="M24" s="246"/>
      <c r="N24" s="247"/>
      <c r="O24" s="245"/>
    </row>
    <row r="25" spans="1:16" s="242" customFormat="1" ht="22.8" x14ac:dyDescent="0.25">
      <c r="A25" s="250">
        <f t="shared" si="0"/>
        <v>5</v>
      </c>
      <c r="B25" s="130"/>
      <c r="C25" s="244"/>
      <c r="D25" s="141"/>
      <c r="E25" s="245"/>
      <c r="F25" s="243">
        <v>5</v>
      </c>
      <c r="G25" s="246"/>
      <c r="H25" s="246"/>
      <c r="I25" s="248"/>
      <c r="J25" s="245"/>
      <c r="K25" s="243">
        <v>5</v>
      </c>
      <c r="L25" s="246"/>
      <c r="M25" s="246"/>
      <c r="N25" s="248"/>
      <c r="O25" s="245"/>
    </row>
    <row r="26" spans="1:16" s="242" customFormat="1" ht="22.8" x14ac:dyDescent="0.25">
      <c r="A26" s="250">
        <f t="shared" si="0"/>
        <v>6</v>
      </c>
      <c r="B26" s="127"/>
      <c r="C26" s="244"/>
      <c r="D26" s="141"/>
      <c r="E26" s="245"/>
      <c r="F26" s="243">
        <v>6</v>
      </c>
      <c r="G26" s="246"/>
      <c r="H26" s="246"/>
      <c r="I26" s="248"/>
      <c r="J26" s="245"/>
      <c r="K26" s="243">
        <v>6</v>
      </c>
      <c r="L26" s="246"/>
      <c r="M26" s="246"/>
      <c r="N26" s="248"/>
      <c r="O26" s="245"/>
    </row>
    <row r="27" spans="1:16" s="242" customFormat="1" ht="22.8" x14ac:dyDescent="0.25">
      <c r="A27" s="250">
        <f t="shared" si="0"/>
        <v>7</v>
      </c>
      <c r="B27" s="130"/>
      <c r="C27" s="244"/>
      <c r="D27" s="141"/>
      <c r="E27" s="245"/>
      <c r="F27" s="243">
        <v>7</v>
      </c>
      <c r="G27" s="246"/>
      <c r="H27" s="246"/>
      <c r="I27" s="248"/>
      <c r="J27" s="245"/>
      <c r="K27" s="243">
        <v>7</v>
      </c>
      <c r="L27" s="246"/>
      <c r="M27" s="246"/>
      <c r="N27" s="248"/>
      <c r="O27" s="245"/>
    </row>
    <row r="28" spans="1:16" s="242" customFormat="1" ht="22.8" x14ac:dyDescent="0.25">
      <c r="A28" s="250">
        <f t="shared" si="0"/>
        <v>8</v>
      </c>
      <c r="B28" s="130"/>
      <c r="C28" s="244"/>
      <c r="D28" s="141"/>
      <c r="E28" s="245"/>
      <c r="F28" s="243">
        <v>8</v>
      </c>
      <c r="G28" s="246"/>
      <c r="H28" s="246"/>
      <c r="I28" s="248"/>
      <c r="J28" s="245"/>
      <c r="K28" s="243">
        <v>8</v>
      </c>
      <c r="L28" s="246"/>
      <c r="M28" s="246"/>
      <c r="N28" s="248"/>
      <c r="O28" s="245"/>
    </row>
    <row r="29" spans="1:16" s="242" customFormat="1" ht="22.8" x14ac:dyDescent="0.25">
      <c r="A29" s="250">
        <f t="shared" si="0"/>
        <v>9</v>
      </c>
      <c r="B29" s="130"/>
      <c r="C29" s="132"/>
      <c r="D29" s="141"/>
      <c r="E29" s="245"/>
      <c r="F29" s="243">
        <v>9</v>
      </c>
      <c r="G29" s="246"/>
      <c r="H29" s="246"/>
      <c r="I29" s="248"/>
      <c r="J29" s="245"/>
      <c r="K29" s="243">
        <v>9</v>
      </c>
      <c r="L29" s="246"/>
      <c r="M29" s="246"/>
      <c r="N29" s="248"/>
      <c r="O29" s="245"/>
    </row>
    <row r="30" spans="1:16" s="242" customFormat="1" ht="22.8" x14ac:dyDescent="0.25">
      <c r="A30" s="250">
        <f t="shared" si="0"/>
        <v>10</v>
      </c>
      <c r="B30" s="130"/>
      <c r="C30" s="132"/>
      <c r="D30" s="266"/>
      <c r="E30" s="245"/>
      <c r="F30" s="243">
        <v>10</v>
      </c>
      <c r="G30" s="246"/>
      <c r="H30" s="246"/>
      <c r="I30" s="248"/>
      <c r="J30" s="245"/>
      <c r="K30" s="243">
        <v>10</v>
      </c>
      <c r="L30" s="246"/>
      <c r="M30" s="246"/>
      <c r="N30" s="248"/>
      <c r="O30" s="245"/>
    </row>
    <row r="31" spans="1:16" s="242" customFormat="1" ht="22.8" x14ac:dyDescent="0.25">
      <c r="A31" s="250">
        <f t="shared" si="0"/>
        <v>11</v>
      </c>
      <c r="B31" s="133"/>
      <c r="C31" s="133"/>
      <c r="D31" s="142"/>
      <c r="E31" s="245"/>
      <c r="F31" s="243">
        <v>11</v>
      </c>
      <c r="G31" s="246"/>
      <c r="H31" s="246"/>
      <c r="I31" s="248"/>
      <c r="J31" s="245"/>
      <c r="K31" s="243">
        <v>11</v>
      </c>
      <c r="L31" s="246"/>
      <c r="M31" s="246"/>
      <c r="N31" s="248"/>
      <c r="O31" s="245"/>
    </row>
    <row r="32" spans="1:16" s="242" customFormat="1" ht="22.8" x14ac:dyDescent="0.25">
      <c r="A32" s="250">
        <f t="shared" si="0"/>
        <v>12</v>
      </c>
      <c r="B32" s="133"/>
      <c r="C32" s="133"/>
      <c r="D32" s="142"/>
      <c r="E32" s="245"/>
      <c r="F32" s="243">
        <v>12</v>
      </c>
      <c r="G32" s="246"/>
      <c r="H32" s="246"/>
      <c r="I32" s="248"/>
      <c r="J32" s="245"/>
      <c r="K32" s="243">
        <v>12</v>
      </c>
      <c r="L32" s="246"/>
      <c r="M32" s="246"/>
      <c r="N32" s="248"/>
      <c r="O32" s="245"/>
    </row>
    <row r="33" spans="1:15" ht="15" x14ac:dyDescent="0.25">
      <c r="D33" s="73">
        <f>SUM(D21:D32)</f>
        <v>1128</v>
      </c>
      <c r="F33" s="55"/>
      <c r="I33" s="73">
        <f>SUM(I21:I32)</f>
        <v>0</v>
      </c>
      <c r="N33" s="73">
        <f>SUM(N21:N32)</f>
        <v>0</v>
      </c>
    </row>
    <row r="34" spans="1:15" ht="12.75" customHeight="1" x14ac:dyDescent="0.25">
      <c r="A34" s="390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</row>
    <row r="35" spans="1:15" ht="12.75" customHeight="1" x14ac:dyDescent="0.25">
      <c r="A35" s="375" t="s">
        <v>15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</row>
    <row r="36" spans="1:15" ht="12.75" customHeight="1" x14ac:dyDescent="0.25">
      <c r="A36" s="382" t="s">
        <v>81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</row>
    <row r="37" spans="1:15" ht="12.75" customHeight="1" x14ac:dyDescent="0.25">
      <c r="A37" s="382" t="s">
        <v>84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</row>
    <row r="38" spans="1:15" ht="12.75" customHeight="1" x14ac:dyDescent="0.25">
      <c r="A38" s="380" t="s">
        <v>52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</row>
    <row r="39" spans="1:15" ht="12.75" customHeight="1" x14ac:dyDescent="0.25">
      <c r="A39" s="375" t="s">
        <v>83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</row>
    <row r="43" spans="1:15" s="363" customFormat="1" ht="13.8" x14ac:dyDescent="0.25">
      <c r="A43" s="363">
        <v>1</v>
      </c>
      <c r="B43" s="361">
        <f>E14*0.6</f>
        <v>676.8</v>
      </c>
      <c r="C43" s="363">
        <v>1</v>
      </c>
      <c r="D43" s="361">
        <f>E14*0.4</f>
        <v>451.20000000000005</v>
      </c>
      <c r="E43" s="363">
        <v>1</v>
      </c>
      <c r="F43" s="361">
        <f>E14*0.29</f>
        <v>327.12</v>
      </c>
      <c r="G43" s="363">
        <v>1</v>
      </c>
      <c r="H43" s="361">
        <f>E14*0.23</f>
        <v>259.44</v>
      </c>
    </row>
    <row r="44" spans="1:15" s="363" customFormat="1" ht="13.8" x14ac:dyDescent="0.25">
      <c r="A44" s="363">
        <v>2</v>
      </c>
      <c r="B44" s="361">
        <f>E14*0.4</f>
        <v>451.20000000000005</v>
      </c>
      <c r="C44" s="363">
        <v>2</v>
      </c>
      <c r="D44" s="361">
        <f>E14*0.3</f>
        <v>338.4</v>
      </c>
      <c r="E44" s="363">
        <v>2</v>
      </c>
      <c r="F44" s="361">
        <f>E14*0.24</f>
        <v>270.71999999999997</v>
      </c>
      <c r="G44" s="363">
        <v>2</v>
      </c>
      <c r="H44" s="361">
        <f>E14*0.2</f>
        <v>225.60000000000002</v>
      </c>
    </row>
    <row r="45" spans="1:15" s="363" customFormat="1" ht="13.8" x14ac:dyDescent="0.25">
      <c r="C45" s="363">
        <v>3</v>
      </c>
      <c r="D45" s="361">
        <f>E14*0.2</f>
        <v>225.60000000000002</v>
      </c>
      <c r="E45" s="363">
        <v>3</v>
      </c>
      <c r="F45" s="361">
        <f>E14*0.19</f>
        <v>214.32</v>
      </c>
      <c r="G45" s="363">
        <v>3</v>
      </c>
      <c r="H45" s="361">
        <f>E14*0.17</f>
        <v>191.76000000000002</v>
      </c>
    </row>
    <row r="46" spans="1:15" s="363" customFormat="1" ht="13.8" x14ac:dyDescent="0.25">
      <c r="B46" s="361">
        <f>SUM(B43:B44)</f>
        <v>1128</v>
      </c>
      <c r="C46" s="363">
        <v>4</v>
      </c>
      <c r="D46" s="361">
        <f>E14*0.1</f>
        <v>112.80000000000001</v>
      </c>
      <c r="E46" s="363">
        <v>4</v>
      </c>
      <c r="F46" s="361">
        <f>E14*0.14</f>
        <v>157.92000000000002</v>
      </c>
      <c r="G46" s="363">
        <v>4</v>
      </c>
      <c r="H46" s="361">
        <f>E14*0.14</f>
        <v>157.92000000000002</v>
      </c>
    </row>
    <row r="47" spans="1:15" s="363" customFormat="1" ht="13.8" x14ac:dyDescent="0.25">
      <c r="E47" s="363">
        <v>5</v>
      </c>
      <c r="F47" s="361">
        <f>E14*0.09</f>
        <v>101.52</v>
      </c>
      <c r="G47" s="363">
        <v>5</v>
      </c>
      <c r="H47" s="361">
        <f>E14*0.11</f>
        <v>124.08</v>
      </c>
    </row>
    <row r="48" spans="1:15" s="363" customFormat="1" ht="13.8" x14ac:dyDescent="0.25">
      <c r="D48" s="361">
        <f>SUM(D43:D46)</f>
        <v>1128</v>
      </c>
      <c r="E48" s="363">
        <v>6</v>
      </c>
      <c r="F48" s="361">
        <f>E14*0.05</f>
        <v>56.400000000000006</v>
      </c>
      <c r="G48" s="363">
        <v>6</v>
      </c>
      <c r="H48" s="361">
        <f>E14*0.08</f>
        <v>90.24</v>
      </c>
    </row>
    <row r="49" spans="6:8" s="363" customFormat="1" ht="13.8" x14ac:dyDescent="0.25">
      <c r="G49" s="363">
        <v>7</v>
      </c>
      <c r="H49" s="361">
        <f>E14*0.05</f>
        <v>56.400000000000006</v>
      </c>
    </row>
    <row r="50" spans="6:8" s="363" customFormat="1" ht="13.8" x14ac:dyDescent="0.25">
      <c r="F50" s="361">
        <f>SUM(F43:F48)</f>
        <v>1128</v>
      </c>
      <c r="G50" s="363">
        <v>8</v>
      </c>
      <c r="H50" s="361">
        <f>E14*0.02</f>
        <v>22.56</v>
      </c>
    </row>
    <row r="51" spans="6:8" s="363" customFormat="1" ht="13.8" x14ac:dyDescent="0.25"/>
    <row r="52" spans="6:8" s="363" customFormat="1" ht="13.8" x14ac:dyDescent="0.25">
      <c r="H52" s="361">
        <f>SUM(H43:H50)</f>
        <v>1128</v>
      </c>
    </row>
    <row r="53" spans="6:8" s="363" customFormat="1" ht="13.8" x14ac:dyDescent="0.25"/>
    <row r="54" spans="6:8" s="363" customFormat="1" ht="13.8" x14ac:dyDescent="0.25"/>
    <row r="55" spans="6:8" s="363" customFormat="1" ht="13.8" x14ac:dyDescent="0.25"/>
    <row r="56" spans="6:8" s="363" customFormat="1" ht="13.8" x14ac:dyDescent="0.25"/>
    <row r="57" spans="6:8" s="363" customFormat="1" ht="13.8" x14ac:dyDescent="0.25"/>
  </sheetData>
  <mergeCells count="21">
    <mergeCell ref="A37:O37"/>
    <mergeCell ref="A38:O38"/>
    <mergeCell ref="A39:O39"/>
    <mergeCell ref="A14:B14"/>
    <mergeCell ref="E14:F14"/>
    <mergeCell ref="A34:O34"/>
    <mergeCell ref="A35:O35"/>
    <mergeCell ref="A36:O36"/>
    <mergeCell ref="A12:B12"/>
    <mergeCell ref="E12:F12"/>
    <mergeCell ref="A3:B3"/>
    <mergeCell ref="A5:B5"/>
    <mergeCell ref="A6:B6"/>
    <mergeCell ref="E6:F6"/>
    <mergeCell ref="A8:B8"/>
    <mergeCell ref="E8:F8"/>
    <mergeCell ref="M1:O1"/>
    <mergeCell ref="A1:B1"/>
    <mergeCell ref="C1:H1"/>
    <mergeCell ref="A10:B10"/>
    <mergeCell ref="E10:F10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view="pageBreakPreview" topLeftCell="B1" zoomScaleNormal="100" zoomScaleSheetLayoutView="100" workbookViewId="0">
      <selection activeCell="C2" sqref="C2"/>
    </sheetView>
  </sheetViews>
  <sheetFormatPr defaultColWidth="9.109375" defaultRowHeight="13.2" x14ac:dyDescent="0.25"/>
  <cols>
    <col min="1" max="1" width="6" style="54" customWidth="1"/>
    <col min="2" max="2" width="25.6640625" style="54" customWidth="1"/>
    <col min="3" max="3" width="10.6640625" style="85" customWidth="1"/>
    <col min="4" max="4" width="13.6640625" style="54" customWidth="1"/>
    <col min="5" max="5" width="13" style="54" customWidth="1"/>
    <col min="6" max="10" width="9" style="54" customWidth="1"/>
    <col min="11" max="11" width="6" style="54" customWidth="1"/>
    <col min="12" max="12" width="25.6640625" style="54" customWidth="1"/>
    <col min="13" max="13" width="10.6640625" style="54" customWidth="1"/>
    <col min="14" max="14" width="13.6640625" style="54" customWidth="1"/>
    <col min="15" max="15" width="13" style="54" customWidth="1"/>
    <col min="16" max="16" width="15.6640625" style="86" bestFit="1" customWidth="1"/>
    <col min="17" max="21" width="9.109375" style="54"/>
    <col min="22" max="22" width="11.109375" style="54" bestFit="1" customWidth="1"/>
    <col min="23" max="16384" width="9.109375" style="54"/>
  </cols>
  <sheetData>
    <row r="1" spans="1:22" s="91" customFormat="1" ht="22.8" x14ac:dyDescent="0.4">
      <c r="A1" s="385" t="s">
        <v>80</v>
      </c>
      <c r="B1" s="385"/>
      <c r="C1" s="386" t="s">
        <v>133</v>
      </c>
      <c r="D1" s="386"/>
      <c r="E1" s="386"/>
      <c r="F1" s="386"/>
      <c r="G1" s="386"/>
      <c r="H1" s="386"/>
      <c r="K1" s="134"/>
      <c r="L1" s="236" t="s">
        <v>115</v>
      </c>
      <c r="M1" s="387">
        <v>44968</v>
      </c>
      <c r="N1" s="387"/>
      <c r="O1" s="387"/>
    </row>
    <row r="2" spans="1:22" ht="13.8" x14ac:dyDescent="0.3">
      <c r="C2" s="54"/>
      <c r="K2" s="135"/>
      <c r="L2" s="136"/>
      <c r="M2" s="159"/>
      <c r="N2" s="136"/>
      <c r="O2" s="135"/>
      <c r="P2" s="54"/>
    </row>
    <row r="3" spans="1:22" ht="21" customHeight="1" x14ac:dyDescent="0.4">
      <c r="A3" s="384" t="s">
        <v>0</v>
      </c>
      <c r="B3" s="376"/>
      <c r="C3" s="59" t="s">
        <v>121</v>
      </c>
      <c r="D3" s="60"/>
      <c r="E3" s="60"/>
      <c r="F3" s="60"/>
      <c r="G3" s="60"/>
      <c r="H3" s="55"/>
      <c r="I3" s="384" t="s">
        <v>0</v>
      </c>
      <c r="J3" s="384"/>
      <c r="K3" s="384"/>
      <c r="L3" s="59" t="s">
        <v>122</v>
      </c>
      <c r="M3" s="60"/>
      <c r="N3" s="60"/>
      <c r="O3" s="60"/>
      <c r="P3" s="328"/>
    </row>
    <row r="4" spans="1:22" ht="15.6" thickBo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P4" s="55"/>
    </row>
    <row r="5" spans="1:22" ht="15.6" thickBot="1" x14ac:dyDescent="0.3">
      <c r="A5" s="376" t="s">
        <v>1</v>
      </c>
      <c r="B5" s="377"/>
      <c r="C5" s="61">
        <v>10</v>
      </c>
      <c r="D5" s="55"/>
      <c r="E5" s="55"/>
      <c r="F5" s="55"/>
      <c r="G5" s="55"/>
      <c r="H5" s="55"/>
      <c r="L5" s="353" t="s">
        <v>1</v>
      </c>
      <c r="M5" s="61">
        <f>C5</f>
        <v>10</v>
      </c>
      <c r="N5" s="55"/>
      <c r="O5" s="55"/>
      <c r="P5" s="66"/>
      <c r="V5" s="54">
        <f>145-50</f>
        <v>95</v>
      </c>
    </row>
    <row r="6" spans="1:22" ht="15.6" thickBot="1" x14ac:dyDescent="0.3">
      <c r="A6" s="376" t="s">
        <v>2</v>
      </c>
      <c r="B6" s="376"/>
      <c r="C6" s="62">
        <v>75</v>
      </c>
      <c r="D6" s="56" t="s">
        <v>3</v>
      </c>
      <c r="E6" s="330">
        <f>SUM(C5*C6)</f>
        <v>750</v>
      </c>
      <c r="F6" s="66"/>
      <c r="G6" s="55"/>
      <c r="H6" s="55"/>
      <c r="L6" s="353" t="s">
        <v>2</v>
      </c>
      <c r="M6" s="62">
        <f>C6</f>
        <v>75</v>
      </c>
      <c r="N6" s="56" t="s">
        <v>3</v>
      </c>
      <c r="O6" s="330">
        <f>SUM(M5*M6)</f>
        <v>750</v>
      </c>
      <c r="P6" s="66"/>
    </row>
    <row r="7" spans="1:22" ht="15.6" thickBot="1" x14ac:dyDescent="0.3">
      <c r="A7" s="353"/>
      <c r="B7" s="353"/>
      <c r="C7" s="64"/>
      <c r="D7" s="56"/>
      <c r="E7" s="65"/>
      <c r="F7" s="66"/>
      <c r="G7" s="55"/>
      <c r="H7" s="55"/>
      <c r="L7" s="353"/>
      <c r="M7" s="64"/>
      <c r="N7" s="56"/>
      <c r="O7" s="65"/>
      <c r="P7" s="66"/>
    </row>
    <row r="8" spans="1:22" ht="15.6" thickBot="1" x14ac:dyDescent="0.3">
      <c r="A8" s="376" t="s">
        <v>4</v>
      </c>
      <c r="B8" s="377"/>
      <c r="C8" s="67"/>
      <c r="D8" s="55"/>
      <c r="E8" s="331">
        <v>1000</v>
      </c>
      <c r="F8" s="66"/>
      <c r="G8" s="55"/>
      <c r="H8" s="55"/>
      <c r="L8" s="353" t="s">
        <v>4</v>
      </c>
      <c r="M8" s="67"/>
      <c r="N8" s="55"/>
      <c r="O8" s="331">
        <v>1000</v>
      </c>
      <c r="P8" s="66"/>
    </row>
    <row r="9" spans="1:22" ht="15.6" thickBot="1" x14ac:dyDescent="0.3">
      <c r="A9" s="353"/>
      <c r="B9" s="354"/>
      <c r="C9" s="67"/>
      <c r="D9" s="55"/>
      <c r="E9" s="66"/>
      <c r="F9" s="66"/>
      <c r="G9" s="55"/>
      <c r="H9" s="55"/>
      <c r="L9" s="353"/>
      <c r="M9" s="67"/>
      <c r="N9" s="55"/>
      <c r="O9" s="66"/>
      <c r="P9" s="66"/>
    </row>
    <row r="10" spans="1:22" ht="15.6" thickBot="1" x14ac:dyDescent="0.3">
      <c r="A10" s="376" t="s">
        <v>5</v>
      </c>
      <c r="B10" s="377"/>
      <c r="C10" s="55"/>
      <c r="D10" s="55"/>
      <c r="E10" s="331">
        <f>E6+E8</f>
        <v>1750</v>
      </c>
      <c r="F10" s="66"/>
      <c r="G10" s="55"/>
      <c r="H10" s="55"/>
      <c r="L10" s="353" t="s">
        <v>5</v>
      </c>
      <c r="M10" s="55"/>
      <c r="N10" s="55"/>
      <c r="O10" s="331">
        <f>O6+O8</f>
        <v>1750</v>
      </c>
      <c r="P10" s="328"/>
    </row>
    <row r="11" spans="1:22" ht="15.6" thickBot="1" x14ac:dyDescent="0.3">
      <c r="A11" s="353"/>
      <c r="B11" s="55"/>
      <c r="C11" s="55"/>
      <c r="D11" s="55"/>
      <c r="E11" s="328"/>
      <c r="F11" s="328"/>
      <c r="G11" s="55"/>
      <c r="H11" s="55"/>
      <c r="L11" s="353"/>
      <c r="M11" s="55"/>
      <c r="N11" s="55"/>
      <c r="O11" s="328"/>
      <c r="P11" s="65"/>
    </row>
    <row r="12" spans="1:22" ht="15.6" thickBot="1" x14ac:dyDescent="0.3">
      <c r="A12" s="376" t="s">
        <v>6</v>
      </c>
      <c r="B12" s="377"/>
      <c r="C12" s="67">
        <v>0.06</v>
      </c>
      <c r="D12" s="55"/>
      <c r="E12" s="330">
        <f>E10*C12</f>
        <v>105</v>
      </c>
      <c r="F12" s="65"/>
      <c r="G12" s="55"/>
      <c r="H12" s="55"/>
      <c r="L12" s="353" t="s">
        <v>6</v>
      </c>
      <c r="M12" s="67">
        <v>0.06</v>
      </c>
      <c r="N12" s="55"/>
      <c r="O12" s="330">
        <f>O10*M12</f>
        <v>105</v>
      </c>
      <c r="P12" s="329"/>
    </row>
    <row r="13" spans="1:22" ht="15.6" thickBot="1" x14ac:dyDescent="0.3">
      <c r="A13" s="353"/>
      <c r="B13" s="55"/>
      <c r="C13" s="55"/>
      <c r="D13" s="55"/>
      <c r="E13" s="329"/>
      <c r="F13" s="329"/>
      <c r="G13" s="55"/>
      <c r="H13" s="55"/>
      <c r="L13" s="353"/>
      <c r="M13" s="55"/>
      <c r="N13" s="55"/>
      <c r="O13" s="329"/>
      <c r="P13" s="66"/>
    </row>
    <row r="14" spans="1:22" ht="15.6" thickBot="1" x14ac:dyDescent="0.3">
      <c r="A14" s="376" t="s">
        <v>7</v>
      </c>
      <c r="B14" s="377"/>
      <c r="C14" s="55"/>
      <c r="D14" s="55"/>
      <c r="E14" s="331">
        <f>E10-E12</f>
        <v>1645</v>
      </c>
      <c r="F14" s="66"/>
      <c r="G14" s="55"/>
      <c r="H14" s="55"/>
      <c r="L14" s="353" t="s">
        <v>7</v>
      </c>
      <c r="M14" s="55"/>
      <c r="N14" s="55"/>
      <c r="O14" s="331">
        <f>O10-O12</f>
        <v>1645</v>
      </c>
    </row>
    <row r="15" spans="1:22" ht="15.6" x14ac:dyDescent="0.3">
      <c r="A15" s="353"/>
      <c r="B15" s="55"/>
      <c r="C15" s="55"/>
      <c r="D15" s="55"/>
      <c r="E15" s="55"/>
      <c r="F15" s="55"/>
      <c r="G15" s="55"/>
      <c r="H15" s="55"/>
      <c r="I15" s="55"/>
      <c r="J15" s="55"/>
      <c r="K15" s="135"/>
      <c r="L15" s="136"/>
      <c r="M15" s="135"/>
      <c r="N15" s="135"/>
      <c r="O15" s="137"/>
      <c r="P15" s="54"/>
    </row>
    <row r="16" spans="1:22" ht="15" x14ac:dyDescent="0.25">
      <c r="A16" s="353"/>
      <c r="B16" s="353"/>
      <c r="C16" s="353"/>
      <c r="D16" s="353"/>
      <c r="E16" s="353"/>
      <c r="F16" s="353"/>
      <c r="G16" s="353"/>
      <c r="H16" s="353"/>
      <c r="I16" s="353"/>
      <c r="J16" s="55"/>
      <c r="K16" s="55"/>
      <c r="L16" s="55"/>
      <c r="M16" s="55"/>
      <c r="N16" s="55"/>
      <c r="O16" s="55"/>
      <c r="P16" s="54"/>
    </row>
    <row r="17" spans="1:16" ht="15" x14ac:dyDescent="0.25">
      <c r="A17" s="70" t="s">
        <v>47</v>
      </c>
      <c r="B17" s="55"/>
      <c r="C17" s="55"/>
      <c r="D17" s="55"/>
      <c r="E17" s="55"/>
      <c r="F17" s="70"/>
      <c r="G17" s="55"/>
      <c r="H17" s="55"/>
      <c r="I17" s="55"/>
      <c r="J17" s="55"/>
      <c r="K17" s="70" t="s">
        <v>47</v>
      </c>
      <c r="L17" s="55"/>
      <c r="M17" s="55"/>
      <c r="N17" s="55"/>
      <c r="O17" s="55"/>
      <c r="P17" s="54"/>
    </row>
    <row r="18" spans="1:16" s="71" customFormat="1" ht="17.399999999999999" x14ac:dyDescent="0.3">
      <c r="B18" s="71">
        <f>E14</f>
        <v>1645</v>
      </c>
      <c r="L18" s="71">
        <f>O14</f>
        <v>1645</v>
      </c>
      <c r="P18" s="71">
        <f>SUM(A18:M18)</f>
        <v>3290</v>
      </c>
    </row>
    <row r="19" spans="1:16" ht="1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4"/>
    </row>
    <row r="20" spans="1:16" s="97" customFormat="1" ht="15" x14ac:dyDescent="0.25">
      <c r="A20" s="57" t="s">
        <v>10</v>
      </c>
      <c r="B20" s="57" t="s">
        <v>11</v>
      </c>
      <c r="C20" s="57" t="s">
        <v>12</v>
      </c>
      <c r="D20" s="58" t="s">
        <v>13</v>
      </c>
      <c r="E20" s="57" t="s">
        <v>14</v>
      </c>
      <c r="F20" s="332"/>
      <c r="I20" s="333"/>
      <c r="J20" s="334"/>
      <c r="K20" s="57" t="s">
        <v>10</v>
      </c>
      <c r="L20" s="57" t="s">
        <v>11</v>
      </c>
      <c r="M20" s="57" t="s">
        <v>12</v>
      </c>
      <c r="N20" s="58" t="s">
        <v>13</v>
      </c>
      <c r="O20" s="57" t="s">
        <v>14</v>
      </c>
    </row>
    <row r="21" spans="1:16" s="242" customFormat="1" ht="22.8" x14ac:dyDescent="0.25">
      <c r="A21" s="237">
        <v>1</v>
      </c>
      <c r="B21" s="127" t="s">
        <v>165</v>
      </c>
      <c r="C21" s="406">
        <v>7.6</v>
      </c>
      <c r="D21" s="223">
        <v>658</v>
      </c>
      <c r="E21" s="239"/>
      <c r="F21" s="335"/>
      <c r="G21" s="336"/>
      <c r="H21" s="337"/>
      <c r="I21" s="338"/>
      <c r="J21" s="339"/>
      <c r="K21" s="237">
        <v>1</v>
      </c>
      <c r="L21" s="127" t="s">
        <v>162</v>
      </c>
      <c r="M21" s="406">
        <v>7.6</v>
      </c>
      <c r="N21" s="223">
        <f>D21</f>
        <v>658</v>
      </c>
      <c r="O21" s="307"/>
    </row>
    <row r="22" spans="1:16" s="242" customFormat="1" ht="22.8" x14ac:dyDescent="0.25">
      <c r="A22" s="243">
        <f>A21+1</f>
        <v>2</v>
      </c>
      <c r="B22" s="127" t="s">
        <v>165</v>
      </c>
      <c r="C22" s="405">
        <v>7.87</v>
      </c>
      <c r="D22" s="223">
        <v>494</v>
      </c>
      <c r="E22" s="245"/>
      <c r="F22" s="335"/>
      <c r="G22" s="336"/>
      <c r="H22" s="337"/>
      <c r="I22" s="338"/>
      <c r="J22" s="339"/>
      <c r="K22" s="243">
        <v>2</v>
      </c>
      <c r="L22" s="130" t="s">
        <v>163</v>
      </c>
      <c r="M22" s="405">
        <v>7.87</v>
      </c>
      <c r="N22" s="223">
        <f t="shared" ref="N22:N24" si="0">D22</f>
        <v>494</v>
      </c>
      <c r="O22" s="275"/>
    </row>
    <row r="23" spans="1:16" s="242" customFormat="1" ht="22.8" x14ac:dyDescent="0.25">
      <c r="A23" s="243">
        <f t="shared" ref="A23:A32" si="1">A22+1</f>
        <v>3</v>
      </c>
      <c r="B23" s="127" t="s">
        <v>166</v>
      </c>
      <c r="C23" s="405">
        <v>8.51</v>
      </c>
      <c r="D23" s="223">
        <v>329</v>
      </c>
      <c r="E23" s="245"/>
      <c r="F23" s="335"/>
      <c r="G23" s="336"/>
      <c r="H23" s="337"/>
      <c r="I23" s="338"/>
      <c r="J23" s="339"/>
      <c r="K23" s="243">
        <v>3</v>
      </c>
      <c r="L23" s="130" t="s">
        <v>163</v>
      </c>
      <c r="M23" s="405">
        <v>8.51</v>
      </c>
      <c r="N23" s="223">
        <f t="shared" si="0"/>
        <v>329</v>
      </c>
      <c r="O23" s="275"/>
    </row>
    <row r="24" spans="1:16" s="242" customFormat="1" ht="22.8" x14ac:dyDescent="0.25">
      <c r="A24" s="243">
        <f t="shared" si="1"/>
        <v>4</v>
      </c>
      <c r="B24" s="127" t="s">
        <v>166</v>
      </c>
      <c r="C24" s="405">
        <v>10.71</v>
      </c>
      <c r="D24" s="223">
        <v>165</v>
      </c>
      <c r="E24" s="245"/>
      <c r="F24" s="335"/>
      <c r="G24" s="336"/>
      <c r="H24" s="337"/>
      <c r="I24" s="338"/>
      <c r="J24" s="339"/>
      <c r="K24" s="243">
        <v>4</v>
      </c>
      <c r="L24" s="130" t="s">
        <v>164</v>
      </c>
      <c r="M24" s="405">
        <v>10.71</v>
      </c>
      <c r="N24" s="223">
        <f t="shared" si="0"/>
        <v>165</v>
      </c>
      <c r="O24" s="275"/>
    </row>
    <row r="25" spans="1:16" s="242" customFormat="1" ht="22.8" x14ac:dyDescent="0.25">
      <c r="A25" s="243">
        <f t="shared" si="1"/>
        <v>5</v>
      </c>
      <c r="B25" s="130"/>
      <c r="C25" s="244"/>
      <c r="D25" s="223"/>
      <c r="E25" s="280"/>
      <c r="F25" s="335"/>
      <c r="G25" s="336"/>
      <c r="H25" s="337"/>
      <c r="I25" s="338"/>
      <c r="J25" s="339"/>
      <c r="K25" s="243">
        <v>5</v>
      </c>
      <c r="L25" s="285"/>
      <c r="M25" s="278"/>
      <c r="N25" s="279"/>
      <c r="O25" s="245"/>
    </row>
    <row r="26" spans="1:16" s="242" customFormat="1" ht="22.8" x14ac:dyDescent="0.25">
      <c r="A26" s="243">
        <f t="shared" si="1"/>
        <v>6</v>
      </c>
      <c r="B26" s="130"/>
      <c r="C26" s="244"/>
      <c r="D26" s="223"/>
      <c r="E26" s="264"/>
      <c r="F26" s="335"/>
      <c r="G26" s="336"/>
      <c r="H26" s="337"/>
      <c r="I26" s="340"/>
      <c r="J26" s="339"/>
      <c r="K26" s="243">
        <v>6</v>
      </c>
      <c r="L26" s="260"/>
      <c r="M26" s="278"/>
      <c r="N26" s="279"/>
      <c r="O26" s="245"/>
    </row>
    <row r="27" spans="1:16" s="242" customFormat="1" ht="22.8" x14ac:dyDescent="0.25">
      <c r="A27" s="243">
        <f t="shared" si="1"/>
        <v>7</v>
      </c>
      <c r="B27" s="130"/>
      <c r="C27" s="244"/>
      <c r="D27" s="141"/>
      <c r="E27" s="281"/>
      <c r="F27" s="335"/>
      <c r="G27" s="336"/>
      <c r="H27" s="337"/>
      <c r="I27" s="340"/>
      <c r="J27" s="339"/>
      <c r="K27" s="243">
        <v>7</v>
      </c>
      <c r="L27" s="260"/>
      <c r="M27" s="278"/>
      <c r="N27" s="248"/>
      <c r="O27" s="245"/>
    </row>
    <row r="28" spans="1:16" s="242" customFormat="1" ht="22.8" x14ac:dyDescent="0.25">
      <c r="A28" s="243">
        <f t="shared" si="1"/>
        <v>8</v>
      </c>
      <c r="B28" s="130"/>
      <c r="C28" s="244"/>
      <c r="D28" s="269"/>
      <c r="E28" s="245"/>
      <c r="F28" s="335"/>
      <c r="G28" s="336"/>
      <c r="H28" s="337"/>
      <c r="I28" s="340"/>
      <c r="J28" s="339"/>
      <c r="K28" s="243">
        <v>8</v>
      </c>
      <c r="L28" s="260"/>
      <c r="M28" s="278"/>
      <c r="N28" s="248"/>
      <c r="O28" s="245"/>
    </row>
    <row r="29" spans="1:16" s="242" customFormat="1" ht="22.8" x14ac:dyDescent="0.25">
      <c r="A29" s="243">
        <f t="shared" si="1"/>
        <v>9</v>
      </c>
      <c r="B29" s="130"/>
      <c r="C29" s="130"/>
      <c r="D29" s="141"/>
      <c r="E29" s="245"/>
      <c r="F29" s="335"/>
      <c r="G29" s="336"/>
      <c r="H29" s="337"/>
      <c r="I29" s="340"/>
      <c r="J29" s="339"/>
      <c r="K29" s="243">
        <v>9</v>
      </c>
      <c r="L29" s="246"/>
      <c r="M29" s="246"/>
      <c r="N29" s="248"/>
      <c r="O29" s="245"/>
    </row>
    <row r="30" spans="1:16" s="242" customFormat="1" ht="22.8" x14ac:dyDescent="0.25">
      <c r="A30" s="243">
        <f t="shared" si="1"/>
        <v>10</v>
      </c>
      <c r="B30" s="130"/>
      <c r="C30" s="130"/>
      <c r="D30" s="266"/>
      <c r="E30" s="245"/>
      <c r="F30" s="335"/>
      <c r="G30" s="336"/>
      <c r="H30" s="337"/>
      <c r="I30" s="340"/>
      <c r="J30" s="339"/>
      <c r="K30" s="243">
        <v>10</v>
      </c>
      <c r="L30" s="246"/>
      <c r="M30" s="246"/>
      <c r="N30" s="248"/>
      <c r="O30" s="245"/>
    </row>
    <row r="31" spans="1:16" s="242" customFormat="1" ht="22.8" x14ac:dyDescent="0.25">
      <c r="A31" s="243">
        <f t="shared" si="1"/>
        <v>11</v>
      </c>
      <c r="B31" s="133"/>
      <c r="C31" s="133"/>
      <c r="D31" s="142"/>
      <c r="E31" s="245"/>
      <c r="F31" s="335"/>
      <c r="G31" s="341"/>
      <c r="H31" s="341"/>
      <c r="I31" s="340"/>
      <c r="J31" s="339"/>
      <c r="K31" s="243">
        <v>11</v>
      </c>
      <c r="L31" s="246"/>
      <c r="M31" s="246"/>
      <c r="N31" s="248"/>
      <c r="O31" s="245"/>
    </row>
    <row r="32" spans="1:16" s="242" customFormat="1" ht="22.8" x14ac:dyDescent="0.25">
      <c r="A32" s="243">
        <f t="shared" si="1"/>
        <v>12</v>
      </c>
      <c r="B32" s="133"/>
      <c r="C32" s="133"/>
      <c r="D32" s="142"/>
      <c r="E32" s="245"/>
      <c r="F32" s="335"/>
      <c r="G32" s="341"/>
      <c r="H32" s="341"/>
      <c r="I32" s="340"/>
      <c r="J32" s="339"/>
      <c r="K32" s="243">
        <v>12</v>
      </c>
      <c r="L32" s="246"/>
      <c r="M32" s="246"/>
      <c r="N32" s="248"/>
      <c r="O32" s="245"/>
    </row>
    <row r="33" spans="1:20" ht="15" x14ac:dyDescent="0.25">
      <c r="C33" s="54"/>
      <c r="D33" s="73">
        <f>SUM(D21:D32)</f>
        <v>1646</v>
      </c>
      <c r="F33" s="55"/>
      <c r="I33" s="73">
        <f>SUM(I21:I32)</f>
        <v>0</v>
      </c>
      <c r="N33" s="73">
        <f>SUM(N21:N32)</f>
        <v>1646</v>
      </c>
      <c r="P33" s="54"/>
    </row>
    <row r="34" spans="1:20" s="355" customFormat="1" ht="12.75" customHeight="1" x14ac:dyDescent="0.25">
      <c r="C34" s="79"/>
      <c r="D34" s="78"/>
      <c r="I34" s="78"/>
      <c r="N34" s="78"/>
      <c r="P34" s="80"/>
      <c r="Q34" s="81"/>
      <c r="R34" s="81"/>
      <c r="S34" s="81"/>
      <c r="T34" s="81"/>
    </row>
    <row r="35" spans="1:20" s="355" customFormat="1" ht="12.75" customHeight="1" x14ac:dyDescent="0.25">
      <c r="A35" s="375" t="s">
        <v>15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82"/>
      <c r="Q35" s="81"/>
      <c r="R35" s="81"/>
    </row>
    <row r="36" spans="1:20" s="355" customFormat="1" ht="12.75" customHeight="1" x14ac:dyDescent="0.25">
      <c r="A36" s="382" t="s">
        <v>81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82"/>
      <c r="Q36" s="81"/>
    </row>
    <row r="37" spans="1:20" s="355" customFormat="1" ht="12.75" customHeight="1" x14ac:dyDescent="0.25">
      <c r="A37" s="382" t="s">
        <v>84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82"/>
      <c r="Q37" s="81"/>
    </row>
    <row r="38" spans="1:20" s="355" customFormat="1" ht="12.75" customHeight="1" x14ac:dyDescent="0.25">
      <c r="A38" s="380" t="s">
        <v>52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82"/>
      <c r="Q38" s="81"/>
    </row>
    <row r="39" spans="1:20" s="355" customFormat="1" ht="12.75" customHeight="1" x14ac:dyDescent="0.25">
      <c r="A39" s="375" t="s">
        <v>83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82"/>
      <c r="Q39" s="81"/>
    </row>
    <row r="40" spans="1:20" ht="22.8" x14ac:dyDescent="0.4">
      <c r="A40" s="83"/>
      <c r="B40" s="84"/>
      <c r="Q40" s="72"/>
    </row>
    <row r="41" spans="1:20" ht="22.8" x14ac:dyDescent="0.4">
      <c r="A41" s="83"/>
      <c r="B41" s="84"/>
      <c r="Q41" s="72"/>
    </row>
    <row r="42" spans="1:20" ht="22.8" x14ac:dyDescent="0.4">
      <c r="A42" s="84"/>
      <c r="B42" s="84"/>
      <c r="Q42" s="72"/>
    </row>
    <row r="43" spans="1:20" s="363" customFormat="1" ht="13.8" x14ac:dyDescent="0.25">
      <c r="A43" s="364">
        <v>1</v>
      </c>
      <c r="B43" s="361">
        <f>E14*0.6</f>
        <v>987</v>
      </c>
      <c r="C43" s="365">
        <v>1</v>
      </c>
      <c r="D43" s="361">
        <f>E14*0.4</f>
        <v>658</v>
      </c>
      <c r="E43" s="363">
        <v>1</v>
      </c>
      <c r="F43" s="361">
        <f>E14*0.29</f>
        <v>477.04999999999995</v>
      </c>
      <c r="G43" s="363">
        <v>1</v>
      </c>
      <c r="H43" s="361">
        <f>E14*0.23</f>
        <v>378.35</v>
      </c>
      <c r="P43" s="362"/>
    </row>
    <row r="44" spans="1:20" s="363" customFormat="1" ht="13.8" x14ac:dyDescent="0.25">
      <c r="A44" s="363">
        <v>2</v>
      </c>
      <c r="B44" s="361">
        <f>E14*0.4</f>
        <v>658</v>
      </c>
      <c r="C44" s="365">
        <v>2</v>
      </c>
      <c r="D44" s="361">
        <f>E14*0.3</f>
        <v>493.5</v>
      </c>
      <c r="E44" s="363">
        <v>2</v>
      </c>
      <c r="F44" s="361">
        <f>E14*0.24</f>
        <v>394.8</v>
      </c>
      <c r="G44" s="363">
        <v>2</v>
      </c>
      <c r="H44" s="361">
        <f>E14*0.2</f>
        <v>329</v>
      </c>
      <c r="P44" s="362"/>
    </row>
    <row r="45" spans="1:20" s="363" customFormat="1" ht="13.8" x14ac:dyDescent="0.25">
      <c r="C45" s="365">
        <v>3</v>
      </c>
      <c r="D45" s="361">
        <f>E14*0.2</f>
        <v>329</v>
      </c>
      <c r="E45" s="363">
        <v>3</v>
      </c>
      <c r="F45" s="361">
        <f>E14*0.19</f>
        <v>312.55</v>
      </c>
      <c r="G45" s="363">
        <v>3</v>
      </c>
      <c r="H45" s="361">
        <f>E14*0.17</f>
        <v>279.65000000000003</v>
      </c>
      <c r="P45" s="362"/>
    </row>
    <row r="46" spans="1:20" s="363" customFormat="1" ht="13.8" x14ac:dyDescent="0.25">
      <c r="B46" s="361">
        <f>SUM(B43:B44)</f>
        <v>1645</v>
      </c>
      <c r="C46" s="365">
        <v>4</v>
      </c>
      <c r="D46" s="361">
        <f>E14*0.1</f>
        <v>164.5</v>
      </c>
      <c r="E46" s="363">
        <v>4</v>
      </c>
      <c r="F46" s="361">
        <f>E14*0.14</f>
        <v>230.3</v>
      </c>
      <c r="G46" s="363">
        <v>4</v>
      </c>
      <c r="H46" s="361">
        <f>E14*0.14</f>
        <v>230.3</v>
      </c>
      <c r="P46" s="362"/>
    </row>
    <row r="47" spans="1:20" s="363" customFormat="1" ht="13.8" x14ac:dyDescent="0.25">
      <c r="C47" s="365"/>
      <c r="E47" s="363">
        <v>5</v>
      </c>
      <c r="F47" s="361">
        <f>E14*0.09</f>
        <v>148.04999999999998</v>
      </c>
      <c r="G47" s="363">
        <v>5</v>
      </c>
      <c r="H47" s="361">
        <f>E14*0.11</f>
        <v>180.95</v>
      </c>
      <c r="P47" s="362"/>
    </row>
    <row r="48" spans="1:20" s="363" customFormat="1" ht="13.8" x14ac:dyDescent="0.25">
      <c r="C48" s="365"/>
      <c r="D48" s="361">
        <f>SUM(D43:D46)</f>
        <v>1645</v>
      </c>
      <c r="E48" s="363">
        <v>6</v>
      </c>
      <c r="F48" s="361">
        <f>E14*0.05</f>
        <v>82.25</v>
      </c>
      <c r="G48" s="363">
        <v>6</v>
      </c>
      <c r="H48" s="361">
        <f>E14*0.08</f>
        <v>131.6</v>
      </c>
      <c r="P48" s="362"/>
    </row>
    <row r="49" spans="3:16" s="363" customFormat="1" ht="13.8" x14ac:dyDescent="0.25">
      <c r="C49" s="365"/>
      <c r="G49" s="363">
        <v>7</v>
      </c>
      <c r="H49" s="361">
        <f>E14*0.05</f>
        <v>82.25</v>
      </c>
      <c r="P49" s="362"/>
    </row>
    <row r="50" spans="3:16" s="363" customFormat="1" ht="13.8" x14ac:dyDescent="0.25">
      <c r="C50" s="365"/>
      <c r="F50" s="361">
        <f>SUM(F43:F48)</f>
        <v>1644.9999999999998</v>
      </c>
      <c r="G50" s="363">
        <v>8</v>
      </c>
      <c r="H50" s="361">
        <f>E14*0.02</f>
        <v>32.9</v>
      </c>
      <c r="P50" s="362"/>
    </row>
    <row r="51" spans="3:16" s="363" customFormat="1" ht="13.8" x14ac:dyDescent="0.25">
      <c r="C51" s="365"/>
      <c r="P51" s="362"/>
    </row>
    <row r="52" spans="3:16" s="363" customFormat="1" ht="13.8" x14ac:dyDescent="0.25">
      <c r="C52" s="365"/>
      <c r="H52" s="361">
        <f>SUM(H43:H50)</f>
        <v>1645</v>
      </c>
      <c r="P52" s="362"/>
    </row>
    <row r="53" spans="3:16" s="363" customFormat="1" ht="13.8" x14ac:dyDescent="0.25">
      <c r="C53" s="365"/>
      <c r="P53" s="362"/>
    </row>
    <row r="54" spans="3:16" s="363" customFormat="1" ht="13.8" x14ac:dyDescent="0.25">
      <c r="C54" s="365"/>
      <c r="P54" s="362"/>
    </row>
    <row r="55" spans="3:16" s="363" customFormat="1" ht="13.8" x14ac:dyDescent="0.25">
      <c r="C55" s="365"/>
      <c r="P55" s="362"/>
    </row>
    <row r="56" spans="3:16" s="363" customFormat="1" ht="13.8" x14ac:dyDescent="0.25">
      <c r="C56" s="365"/>
      <c r="P56" s="362"/>
    </row>
    <row r="57" spans="3:16" s="363" customFormat="1" ht="13.8" x14ac:dyDescent="0.25">
      <c r="C57" s="365"/>
      <c r="P57" s="362"/>
    </row>
  </sheetData>
  <mergeCells count="16">
    <mergeCell ref="A5:B5"/>
    <mergeCell ref="A1:B1"/>
    <mergeCell ref="C1:H1"/>
    <mergeCell ref="M1:O1"/>
    <mergeCell ref="A3:B3"/>
    <mergeCell ref="I3:K3"/>
    <mergeCell ref="A36:O36"/>
    <mergeCell ref="A37:O37"/>
    <mergeCell ref="A38:O38"/>
    <mergeCell ref="A39:O39"/>
    <mergeCell ref="A6:B6"/>
    <mergeCell ref="A8:B8"/>
    <mergeCell ref="A10:B10"/>
    <mergeCell ref="A12:B12"/>
    <mergeCell ref="A14:B14"/>
    <mergeCell ref="A35:O35"/>
  </mergeCells>
  <printOptions horizontalCentered="1"/>
  <pageMargins left="0.12" right="0.12" top="0.25" bottom="0.25" header="0.5" footer="0.5"/>
  <pageSetup scale="75" orientation="landscape" r:id="rId1"/>
  <headerFooter scaleWithDoc="0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view="pageBreakPreview" topLeftCell="A13" zoomScaleNormal="100" zoomScaleSheetLayoutView="100" workbookViewId="0">
      <selection activeCell="B25" sqref="B25"/>
    </sheetView>
  </sheetViews>
  <sheetFormatPr defaultColWidth="9.109375" defaultRowHeight="13.2" x14ac:dyDescent="0.25"/>
  <cols>
    <col min="1" max="1" width="6" style="54" customWidth="1"/>
    <col min="2" max="2" width="23.6640625" style="54" customWidth="1"/>
    <col min="3" max="3" width="9.33203125" style="54" customWidth="1"/>
    <col min="4" max="4" width="12" style="54" bestFit="1" customWidth="1"/>
    <col min="5" max="5" width="9.5546875" style="54" customWidth="1"/>
    <col min="6" max="6" width="6" style="54" customWidth="1"/>
    <col min="7" max="7" width="23.6640625" style="54" customWidth="1"/>
    <col min="8" max="8" width="9.33203125" style="54" customWidth="1"/>
    <col min="9" max="9" width="12" style="54" bestFit="1" customWidth="1"/>
    <col min="10" max="10" width="9.5546875" style="54" customWidth="1"/>
    <col min="11" max="11" width="6" style="54" customWidth="1"/>
    <col min="12" max="12" width="23.6640625" style="54" customWidth="1"/>
    <col min="13" max="13" width="9.33203125" style="54" customWidth="1"/>
    <col min="14" max="14" width="12" style="54" bestFit="1" customWidth="1"/>
    <col min="15" max="15" width="9.5546875" style="54" customWidth="1"/>
    <col min="16" max="16" width="13.109375" style="54" bestFit="1" customWidth="1"/>
    <col min="17" max="16384" width="9.109375" style="54"/>
  </cols>
  <sheetData>
    <row r="1" spans="1:15" s="91" customFormat="1" ht="22.8" x14ac:dyDescent="0.4">
      <c r="A1" s="385" t="s">
        <v>80</v>
      </c>
      <c r="B1" s="385"/>
      <c r="C1" s="386" t="s">
        <v>133</v>
      </c>
      <c r="D1" s="386"/>
      <c r="E1" s="386"/>
      <c r="F1" s="386"/>
      <c r="G1" s="386"/>
      <c r="H1" s="386"/>
      <c r="K1" s="134"/>
      <c r="L1" s="236" t="s">
        <v>115</v>
      </c>
      <c r="M1" s="387">
        <v>44968</v>
      </c>
      <c r="N1" s="387"/>
      <c r="O1" s="387"/>
    </row>
    <row r="2" spans="1:15" ht="13.8" x14ac:dyDescent="0.3">
      <c r="K2" s="135"/>
      <c r="L2" s="136"/>
      <c r="M2" s="159"/>
      <c r="N2" s="136"/>
      <c r="O2" s="135"/>
    </row>
    <row r="3" spans="1:15" ht="24.6" x14ac:dyDescent="0.4">
      <c r="A3" s="384" t="s">
        <v>0</v>
      </c>
      <c r="B3" s="376"/>
      <c r="C3" s="59" t="s">
        <v>21</v>
      </c>
      <c r="D3" s="60"/>
      <c r="E3" s="60"/>
      <c r="F3" s="60"/>
      <c r="G3" s="60"/>
      <c r="H3" s="55"/>
      <c r="I3" s="55"/>
      <c r="J3" s="55"/>
      <c r="K3" s="135"/>
      <c r="L3" s="136"/>
      <c r="M3" s="159"/>
      <c r="N3" s="136"/>
      <c r="O3" s="137"/>
    </row>
    <row r="4" spans="1:15" ht="16.2" thickBot="1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  <c r="K4" s="135"/>
      <c r="L4" s="136"/>
      <c r="M4" s="159"/>
      <c r="N4" s="136"/>
      <c r="O4" s="137"/>
    </row>
    <row r="5" spans="1:15" ht="16.2" thickBot="1" x14ac:dyDescent="0.35">
      <c r="A5" s="376" t="s">
        <v>1</v>
      </c>
      <c r="B5" s="377"/>
      <c r="C5" s="61">
        <v>11</v>
      </c>
      <c r="D5" s="55"/>
      <c r="E5" s="55"/>
      <c r="F5" s="55"/>
      <c r="G5" s="55"/>
      <c r="H5" s="55"/>
      <c r="I5" s="55"/>
      <c r="J5" s="55"/>
      <c r="K5" s="138"/>
      <c r="L5" s="136"/>
      <c r="M5" s="159"/>
      <c r="N5" s="136"/>
      <c r="O5" s="137"/>
    </row>
    <row r="6" spans="1:15" ht="16.2" thickBot="1" x14ac:dyDescent="0.35">
      <c r="A6" s="376" t="s">
        <v>2</v>
      </c>
      <c r="B6" s="376"/>
      <c r="C6" s="62">
        <v>75</v>
      </c>
      <c r="D6" s="56" t="s">
        <v>3</v>
      </c>
      <c r="E6" s="378">
        <f>SUM(C5*C6)</f>
        <v>825</v>
      </c>
      <c r="F6" s="379"/>
      <c r="G6" s="55"/>
      <c r="H6" s="55"/>
      <c r="I6" s="55"/>
      <c r="J6" s="55"/>
      <c r="K6" s="138"/>
      <c r="L6" s="136"/>
      <c r="M6" s="159"/>
      <c r="N6" s="136"/>
      <c r="O6" s="137"/>
    </row>
    <row r="7" spans="1:15" ht="16.2" thickBot="1" x14ac:dyDescent="0.35">
      <c r="A7" s="63"/>
      <c r="B7" s="63"/>
      <c r="C7" s="64"/>
      <c r="D7" s="56"/>
      <c r="E7" s="65"/>
      <c r="F7" s="66"/>
      <c r="G7" s="55"/>
      <c r="H7" s="55"/>
      <c r="I7" s="55"/>
      <c r="J7" s="55"/>
      <c r="K7" s="138"/>
      <c r="L7" s="136"/>
      <c r="M7" s="159"/>
      <c r="N7" s="136"/>
      <c r="O7" s="137"/>
    </row>
    <row r="8" spans="1:15" ht="16.2" thickBot="1" x14ac:dyDescent="0.35">
      <c r="A8" s="376" t="s">
        <v>4</v>
      </c>
      <c r="B8" s="377"/>
      <c r="C8" s="67"/>
      <c r="D8" s="55"/>
      <c r="E8" s="381">
        <v>1000</v>
      </c>
      <c r="F8" s="379"/>
      <c r="G8" s="55"/>
      <c r="H8" s="55"/>
      <c r="I8" s="55"/>
      <c r="J8" s="55"/>
      <c r="K8" s="138"/>
      <c r="L8" s="140"/>
      <c r="M8" s="159"/>
      <c r="N8" s="136"/>
      <c r="O8" s="137"/>
    </row>
    <row r="9" spans="1:15" ht="16.2" thickBot="1" x14ac:dyDescent="0.35">
      <c r="A9" s="63"/>
      <c r="B9" s="55"/>
      <c r="C9" s="55"/>
      <c r="D9" s="55"/>
      <c r="E9" s="55"/>
      <c r="F9" s="55"/>
      <c r="G9" s="55"/>
      <c r="H9" s="55"/>
      <c r="I9" s="55"/>
      <c r="J9" s="55"/>
      <c r="K9" s="138"/>
      <c r="L9" s="136"/>
      <c r="M9" s="159"/>
      <c r="N9" s="136"/>
      <c r="O9" s="137"/>
    </row>
    <row r="10" spans="1:15" ht="16.2" thickBot="1" x14ac:dyDescent="0.35">
      <c r="A10" s="376" t="s">
        <v>5</v>
      </c>
      <c r="B10" s="377"/>
      <c r="C10" s="55"/>
      <c r="D10" s="55"/>
      <c r="E10" s="381">
        <f>E6+E8</f>
        <v>1825</v>
      </c>
      <c r="F10" s="379"/>
      <c r="G10" s="55"/>
      <c r="H10" s="55"/>
      <c r="I10" s="55"/>
      <c r="J10" s="55"/>
      <c r="K10" s="138"/>
      <c r="L10" s="136"/>
      <c r="M10" s="139"/>
      <c r="N10" s="136"/>
      <c r="O10" s="137"/>
    </row>
    <row r="11" spans="1:15" ht="16.2" thickBot="1" x14ac:dyDescent="0.35">
      <c r="A11" s="63"/>
      <c r="B11" s="55"/>
      <c r="C11" s="55"/>
      <c r="D11" s="55"/>
      <c r="E11" s="55"/>
      <c r="F11" s="55"/>
      <c r="G11" s="55"/>
      <c r="H11" s="55"/>
      <c r="I11" s="55"/>
      <c r="J11" s="55"/>
      <c r="K11" s="138"/>
      <c r="L11" s="136"/>
      <c r="M11" s="139"/>
      <c r="N11" s="138"/>
      <c r="O11" s="137"/>
    </row>
    <row r="12" spans="1:15" ht="16.2" thickBot="1" x14ac:dyDescent="0.35">
      <c r="A12" s="376" t="s">
        <v>6</v>
      </c>
      <c r="B12" s="377"/>
      <c r="C12" s="67">
        <v>0.06</v>
      </c>
      <c r="D12" s="55"/>
      <c r="E12" s="389">
        <f>E10*C12</f>
        <v>109.5</v>
      </c>
      <c r="F12" s="383"/>
      <c r="G12" s="55"/>
      <c r="H12" s="55"/>
      <c r="I12" s="55"/>
      <c r="J12" s="55"/>
      <c r="K12" s="138"/>
      <c r="L12" s="136"/>
      <c r="M12" s="139"/>
      <c r="N12" s="138"/>
      <c r="O12" s="137"/>
    </row>
    <row r="13" spans="1:15" ht="16.2" thickBot="1" x14ac:dyDescent="0.35">
      <c r="A13" s="63"/>
      <c r="B13" s="55"/>
      <c r="C13" s="55"/>
      <c r="D13" s="55"/>
      <c r="E13" s="69"/>
      <c r="F13" s="69"/>
      <c r="G13" s="55"/>
      <c r="H13" s="55"/>
      <c r="I13" s="55"/>
      <c r="J13" s="55"/>
      <c r="K13" s="138"/>
      <c r="L13" s="136"/>
      <c r="M13" s="139"/>
      <c r="N13" s="138"/>
      <c r="O13" s="137"/>
    </row>
    <row r="14" spans="1:15" ht="16.2" thickBot="1" x14ac:dyDescent="0.35">
      <c r="A14" s="376" t="s">
        <v>7</v>
      </c>
      <c r="B14" s="377"/>
      <c r="C14" s="55"/>
      <c r="D14" s="55"/>
      <c r="E14" s="381">
        <f>E10-E12</f>
        <v>1715.5</v>
      </c>
      <c r="F14" s="379"/>
      <c r="G14" s="55"/>
      <c r="H14" s="55"/>
      <c r="I14" s="55"/>
      <c r="J14" s="55"/>
      <c r="K14" s="138"/>
      <c r="L14" s="136"/>
      <c r="M14" s="136"/>
      <c r="N14" s="135"/>
      <c r="O14" s="137"/>
    </row>
    <row r="15" spans="1:15" ht="15.6" x14ac:dyDescent="0.3">
      <c r="A15" s="63"/>
      <c r="B15" s="55"/>
      <c r="C15" s="55"/>
      <c r="D15" s="55"/>
      <c r="E15" s="55"/>
      <c r="F15" s="55"/>
      <c r="G15" s="55"/>
      <c r="H15" s="55"/>
      <c r="I15" s="55"/>
      <c r="J15" s="55"/>
      <c r="K15" s="135"/>
      <c r="L15" s="136"/>
      <c r="M15" s="135"/>
      <c r="N15" s="135"/>
      <c r="O15" s="137"/>
    </row>
    <row r="16" spans="1:15" ht="15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55"/>
      <c r="K16" s="55"/>
      <c r="L16" s="55"/>
      <c r="M16" s="55"/>
      <c r="N16" s="55"/>
      <c r="O16" s="55"/>
    </row>
    <row r="17" spans="1:16" ht="15" x14ac:dyDescent="0.25">
      <c r="A17" s="70" t="s">
        <v>47</v>
      </c>
      <c r="B17" s="55"/>
      <c r="C17" s="55"/>
      <c r="D17" s="55"/>
      <c r="E17" s="55"/>
      <c r="F17" s="70" t="s">
        <v>8</v>
      </c>
      <c r="G17" s="55"/>
      <c r="H17" s="55"/>
      <c r="I17" s="55"/>
      <c r="J17" s="55"/>
      <c r="K17" s="70" t="s">
        <v>9</v>
      </c>
      <c r="L17" s="55"/>
      <c r="M17" s="55"/>
      <c r="N17" s="55"/>
      <c r="O17" s="55"/>
    </row>
    <row r="18" spans="1:16" s="71" customFormat="1" ht="17.399999999999999" x14ac:dyDescent="0.3">
      <c r="B18" s="71">
        <f>E14</f>
        <v>1715.5</v>
      </c>
      <c r="G18" s="71">
        <v>0</v>
      </c>
      <c r="L18" s="71">
        <v>0</v>
      </c>
      <c r="P18" s="71">
        <f>SUM(A18:M18)</f>
        <v>1715.5</v>
      </c>
    </row>
    <row r="19" spans="1:16" ht="1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6" s="97" customFormat="1" ht="30" x14ac:dyDescent="0.25">
      <c r="A20" s="57" t="s">
        <v>10</v>
      </c>
      <c r="B20" s="57" t="s">
        <v>11</v>
      </c>
      <c r="C20" s="57" t="s">
        <v>12</v>
      </c>
      <c r="D20" s="58" t="s">
        <v>13</v>
      </c>
      <c r="E20" s="57" t="s">
        <v>14</v>
      </c>
      <c r="F20" s="57" t="s">
        <v>10</v>
      </c>
      <c r="G20" s="57" t="s">
        <v>11</v>
      </c>
      <c r="H20" s="57" t="s">
        <v>12</v>
      </c>
      <c r="I20" s="58" t="s">
        <v>13</v>
      </c>
      <c r="J20" s="57" t="s">
        <v>14</v>
      </c>
      <c r="K20" s="57" t="s">
        <v>10</v>
      </c>
      <c r="L20" s="57" t="s">
        <v>11</v>
      </c>
      <c r="M20" s="57" t="s">
        <v>12</v>
      </c>
      <c r="N20" s="58" t="s">
        <v>13</v>
      </c>
      <c r="O20" s="57" t="s">
        <v>14</v>
      </c>
    </row>
    <row r="21" spans="1:16" s="242" customFormat="1" ht="22.8" x14ac:dyDescent="0.25">
      <c r="A21" s="249">
        <v>1</v>
      </c>
      <c r="B21" s="408" t="s">
        <v>144</v>
      </c>
      <c r="C21" s="405">
        <v>2.91</v>
      </c>
      <c r="D21" s="223">
        <v>686</v>
      </c>
      <c r="E21" s="239"/>
      <c r="F21" s="237">
        <v>1</v>
      </c>
      <c r="G21" s="240"/>
      <c r="H21" s="240"/>
      <c r="I21" s="241"/>
      <c r="J21" s="239"/>
      <c r="K21" s="237">
        <v>1</v>
      </c>
      <c r="L21" s="240"/>
      <c r="M21" s="240"/>
      <c r="N21" s="241"/>
      <c r="O21" s="239"/>
    </row>
    <row r="22" spans="1:16" s="242" customFormat="1" ht="22.8" x14ac:dyDescent="0.25">
      <c r="A22" s="250">
        <f>A21+1</f>
        <v>2</v>
      </c>
      <c r="B22" s="408" t="s">
        <v>145</v>
      </c>
      <c r="C22" s="406">
        <v>3</v>
      </c>
      <c r="D22" s="223">
        <v>515</v>
      </c>
      <c r="E22" s="245"/>
      <c r="F22" s="243">
        <v>2</v>
      </c>
      <c r="G22" s="246"/>
      <c r="H22" s="246"/>
      <c r="I22" s="247"/>
      <c r="J22" s="245"/>
      <c r="K22" s="243">
        <v>2</v>
      </c>
      <c r="L22" s="246"/>
      <c r="M22" s="246"/>
      <c r="N22" s="247"/>
      <c r="O22" s="245"/>
    </row>
    <row r="23" spans="1:16" s="242" customFormat="1" ht="22.8" x14ac:dyDescent="0.25">
      <c r="A23" s="250">
        <f t="shared" ref="A23:A32" si="0">A22+1</f>
        <v>3</v>
      </c>
      <c r="B23" s="408" t="s">
        <v>146</v>
      </c>
      <c r="C23" s="405">
        <v>3.73</v>
      </c>
      <c r="D23" s="223">
        <v>343</v>
      </c>
      <c r="E23" s="245"/>
      <c r="F23" s="243">
        <v>3</v>
      </c>
      <c r="G23" s="246"/>
      <c r="H23" s="246"/>
      <c r="I23" s="247"/>
      <c r="J23" s="245"/>
      <c r="K23" s="243">
        <v>3</v>
      </c>
      <c r="L23" s="246"/>
      <c r="M23" s="246"/>
      <c r="N23" s="247"/>
      <c r="O23" s="245"/>
    </row>
    <row r="24" spans="1:16" s="242" customFormat="1" ht="22.8" x14ac:dyDescent="0.25">
      <c r="A24" s="250">
        <f t="shared" si="0"/>
        <v>4</v>
      </c>
      <c r="B24" s="407" t="s">
        <v>147</v>
      </c>
      <c r="C24" s="405">
        <v>3.76</v>
      </c>
      <c r="D24" s="223">
        <v>172</v>
      </c>
      <c r="E24" s="245"/>
      <c r="F24" s="243">
        <v>4</v>
      </c>
      <c r="G24" s="246"/>
      <c r="H24" s="246"/>
      <c r="I24" s="247"/>
      <c r="J24" s="245"/>
      <c r="K24" s="243">
        <v>4</v>
      </c>
      <c r="L24" s="246"/>
      <c r="M24" s="246"/>
      <c r="N24" s="247"/>
      <c r="O24" s="245"/>
    </row>
    <row r="25" spans="1:16" s="242" customFormat="1" ht="22.8" x14ac:dyDescent="0.25">
      <c r="A25" s="250">
        <f t="shared" si="0"/>
        <v>5</v>
      </c>
      <c r="B25" s="130"/>
      <c r="C25" s="244"/>
      <c r="D25" s="141"/>
      <c r="E25" s="245"/>
      <c r="F25" s="243">
        <v>5</v>
      </c>
      <c r="G25" s="246"/>
      <c r="H25" s="246"/>
      <c r="I25" s="248"/>
      <c r="J25" s="245"/>
      <c r="K25" s="243">
        <v>5</v>
      </c>
      <c r="L25" s="246"/>
      <c r="M25" s="246"/>
      <c r="N25" s="248"/>
      <c r="O25" s="245"/>
    </row>
    <row r="26" spans="1:16" s="242" customFormat="1" ht="22.8" x14ac:dyDescent="0.25">
      <c r="A26" s="250">
        <f t="shared" si="0"/>
        <v>6</v>
      </c>
      <c r="B26" s="130"/>
      <c r="C26" s="244"/>
      <c r="D26" s="141"/>
      <c r="E26" s="245"/>
      <c r="F26" s="243">
        <v>6</v>
      </c>
      <c r="G26" s="246"/>
      <c r="H26" s="246"/>
      <c r="I26" s="248"/>
      <c r="J26" s="245"/>
      <c r="K26" s="243">
        <v>6</v>
      </c>
      <c r="L26" s="246"/>
      <c r="M26" s="246"/>
      <c r="N26" s="248"/>
      <c r="O26" s="245"/>
    </row>
    <row r="27" spans="1:16" s="242" customFormat="1" ht="22.8" x14ac:dyDescent="0.25">
      <c r="A27" s="250">
        <f t="shared" si="0"/>
        <v>7</v>
      </c>
      <c r="B27" s="130"/>
      <c r="C27" s="132"/>
      <c r="D27" s="141"/>
      <c r="E27" s="245"/>
      <c r="F27" s="243">
        <v>7</v>
      </c>
      <c r="G27" s="246"/>
      <c r="H27" s="246"/>
      <c r="I27" s="248"/>
      <c r="J27" s="245"/>
      <c r="K27" s="243">
        <v>7</v>
      </c>
      <c r="L27" s="246"/>
      <c r="M27" s="246"/>
      <c r="N27" s="248"/>
      <c r="O27" s="245"/>
    </row>
    <row r="28" spans="1:16" s="242" customFormat="1" ht="22.8" x14ac:dyDescent="0.25">
      <c r="A28" s="250">
        <f t="shared" si="0"/>
        <v>8</v>
      </c>
      <c r="B28" s="130"/>
      <c r="C28" s="132"/>
      <c r="D28" s="141"/>
      <c r="E28" s="245"/>
      <c r="F28" s="243">
        <v>8</v>
      </c>
      <c r="G28" s="246"/>
      <c r="H28" s="246"/>
      <c r="I28" s="248"/>
      <c r="J28" s="245"/>
      <c r="K28" s="243">
        <v>8</v>
      </c>
      <c r="L28" s="246"/>
      <c r="M28" s="246"/>
      <c r="N28" s="248"/>
      <c r="O28" s="245"/>
    </row>
    <row r="29" spans="1:16" s="242" customFormat="1" ht="22.8" x14ac:dyDescent="0.25">
      <c r="A29" s="250">
        <f t="shared" si="0"/>
        <v>9</v>
      </c>
      <c r="B29" s="130"/>
      <c r="C29" s="132"/>
      <c r="D29" s="141"/>
      <c r="E29" s="245"/>
      <c r="F29" s="243">
        <v>9</v>
      </c>
      <c r="G29" s="246"/>
      <c r="H29" s="246"/>
      <c r="I29" s="248"/>
      <c r="J29" s="245"/>
      <c r="K29" s="243">
        <v>9</v>
      </c>
      <c r="L29" s="246"/>
      <c r="M29" s="246"/>
      <c r="N29" s="248"/>
      <c r="O29" s="245"/>
    </row>
    <row r="30" spans="1:16" s="242" customFormat="1" ht="22.8" x14ac:dyDescent="0.25">
      <c r="A30" s="250">
        <f t="shared" si="0"/>
        <v>10</v>
      </c>
      <c r="B30" s="130"/>
      <c r="C30" s="132"/>
      <c r="D30" s="266"/>
      <c r="E30" s="245"/>
      <c r="F30" s="243">
        <v>10</v>
      </c>
      <c r="G30" s="246"/>
      <c r="H30" s="246"/>
      <c r="I30" s="248"/>
      <c r="J30" s="245"/>
      <c r="K30" s="243">
        <v>10</v>
      </c>
      <c r="L30" s="246"/>
      <c r="M30" s="246"/>
      <c r="N30" s="248"/>
      <c r="O30" s="245"/>
    </row>
    <row r="31" spans="1:16" s="242" customFormat="1" ht="22.8" x14ac:dyDescent="0.25">
      <c r="A31" s="250">
        <f t="shared" si="0"/>
        <v>11</v>
      </c>
      <c r="B31" s="133"/>
      <c r="C31" s="133"/>
      <c r="D31" s="142"/>
      <c r="E31" s="245"/>
      <c r="F31" s="243">
        <v>11</v>
      </c>
      <c r="G31" s="246"/>
      <c r="H31" s="246"/>
      <c r="I31" s="248"/>
      <c r="J31" s="245"/>
      <c r="K31" s="243">
        <v>11</v>
      </c>
      <c r="L31" s="246"/>
      <c r="M31" s="246"/>
      <c r="N31" s="248"/>
      <c r="O31" s="245"/>
    </row>
    <row r="32" spans="1:16" s="242" customFormat="1" ht="22.8" x14ac:dyDescent="0.25">
      <c r="A32" s="250">
        <f t="shared" si="0"/>
        <v>12</v>
      </c>
      <c r="B32" s="133"/>
      <c r="C32" s="133"/>
      <c r="D32" s="142"/>
      <c r="E32" s="245"/>
      <c r="F32" s="243">
        <v>12</v>
      </c>
      <c r="G32" s="246"/>
      <c r="H32" s="246"/>
      <c r="I32" s="248"/>
      <c r="J32" s="245"/>
      <c r="K32" s="243">
        <v>12</v>
      </c>
      <c r="L32" s="246"/>
      <c r="M32" s="246"/>
      <c r="N32" s="248"/>
      <c r="O32" s="245"/>
    </row>
    <row r="33" spans="1:15" ht="15" x14ac:dyDescent="0.25">
      <c r="D33" s="73">
        <f>SUM(D21:D32)</f>
        <v>1716</v>
      </c>
      <c r="F33" s="55"/>
      <c r="I33" s="73">
        <f>SUM(I21:I32)</f>
        <v>0</v>
      </c>
      <c r="N33" s="73">
        <f>SUM(N21:N32)</f>
        <v>0</v>
      </c>
    </row>
    <row r="34" spans="1:15" ht="12.75" customHeight="1" x14ac:dyDescent="0.25">
      <c r="A34" s="390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</row>
    <row r="35" spans="1:15" ht="12.75" customHeight="1" x14ac:dyDescent="0.25">
      <c r="A35" s="375" t="s">
        <v>15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</row>
    <row r="36" spans="1:15" ht="12.75" customHeight="1" x14ac:dyDescent="0.25">
      <c r="A36" s="382" t="s">
        <v>81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</row>
    <row r="37" spans="1:15" ht="12.75" customHeight="1" x14ac:dyDescent="0.25">
      <c r="A37" s="382" t="s">
        <v>84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</row>
    <row r="38" spans="1:15" ht="12.75" customHeight="1" x14ac:dyDescent="0.25">
      <c r="A38" s="380" t="s">
        <v>52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</row>
    <row r="39" spans="1:15" ht="12.75" customHeight="1" x14ac:dyDescent="0.25">
      <c r="A39" s="375" t="s">
        <v>83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</row>
    <row r="43" spans="1:15" s="363" customFormat="1" ht="13.8" x14ac:dyDescent="0.25">
      <c r="A43" s="363">
        <v>1</v>
      </c>
      <c r="B43" s="361">
        <f>E14*0.6</f>
        <v>1029.3</v>
      </c>
      <c r="C43" s="363">
        <v>1</v>
      </c>
      <c r="D43" s="361">
        <f>E14*0.4</f>
        <v>686.2</v>
      </c>
      <c r="E43" s="363">
        <v>1</v>
      </c>
      <c r="F43" s="361">
        <f>E14*0.29</f>
        <v>497.49499999999995</v>
      </c>
      <c r="G43" s="363">
        <v>1</v>
      </c>
      <c r="H43" s="361">
        <f>E14*0.23</f>
        <v>394.565</v>
      </c>
    </row>
    <row r="44" spans="1:15" s="363" customFormat="1" ht="13.8" x14ac:dyDescent="0.25">
      <c r="A44" s="363">
        <v>2</v>
      </c>
      <c r="B44" s="361">
        <f>E14*0.4</f>
        <v>686.2</v>
      </c>
      <c r="C44" s="363">
        <v>2</v>
      </c>
      <c r="D44" s="361">
        <f>E14*0.3</f>
        <v>514.65</v>
      </c>
      <c r="E44" s="363">
        <v>2</v>
      </c>
      <c r="F44" s="361">
        <f>E14*0.24</f>
        <v>411.71999999999997</v>
      </c>
      <c r="G44" s="363">
        <v>2</v>
      </c>
      <c r="H44" s="361">
        <f>E14*0.2</f>
        <v>343.1</v>
      </c>
    </row>
    <row r="45" spans="1:15" s="363" customFormat="1" ht="13.8" x14ac:dyDescent="0.25">
      <c r="C45" s="363">
        <v>3</v>
      </c>
      <c r="D45" s="361">
        <f>E14*0.2</f>
        <v>343.1</v>
      </c>
      <c r="E45" s="363">
        <v>3</v>
      </c>
      <c r="F45" s="361">
        <f>E14*0.19</f>
        <v>325.94499999999999</v>
      </c>
      <c r="G45" s="363">
        <v>3</v>
      </c>
      <c r="H45" s="361">
        <f>E14*0.17</f>
        <v>291.63500000000005</v>
      </c>
    </row>
    <row r="46" spans="1:15" s="363" customFormat="1" ht="13.8" x14ac:dyDescent="0.25">
      <c r="B46" s="361">
        <f>SUM(B43:B44)</f>
        <v>1715.5</v>
      </c>
      <c r="C46" s="363">
        <v>4</v>
      </c>
      <c r="D46" s="361">
        <f>E14*0.1</f>
        <v>171.55</v>
      </c>
      <c r="E46" s="363">
        <v>4</v>
      </c>
      <c r="F46" s="361">
        <f>E14*0.14</f>
        <v>240.17000000000002</v>
      </c>
      <c r="G46" s="363">
        <v>4</v>
      </c>
      <c r="H46" s="361">
        <f>E14*0.14</f>
        <v>240.17000000000002</v>
      </c>
    </row>
    <row r="47" spans="1:15" s="363" customFormat="1" ht="13.8" x14ac:dyDescent="0.25">
      <c r="E47" s="363">
        <v>5</v>
      </c>
      <c r="F47" s="361">
        <f>E14*0.09</f>
        <v>154.39499999999998</v>
      </c>
      <c r="G47" s="363">
        <v>5</v>
      </c>
      <c r="H47" s="361">
        <f>E14*0.11</f>
        <v>188.70500000000001</v>
      </c>
    </row>
    <row r="48" spans="1:15" s="363" customFormat="1" ht="13.8" x14ac:dyDescent="0.25">
      <c r="D48" s="361">
        <f>SUM(D43:D46)</f>
        <v>1715.4999999999998</v>
      </c>
      <c r="E48" s="363">
        <v>6</v>
      </c>
      <c r="F48" s="361">
        <f>E14*0.05</f>
        <v>85.775000000000006</v>
      </c>
      <c r="G48" s="363">
        <v>6</v>
      </c>
      <c r="H48" s="361">
        <f>E14*0.08</f>
        <v>137.24</v>
      </c>
    </row>
    <row r="49" spans="6:8" s="363" customFormat="1" ht="13.8" x14ac:dyDescent="0.25">
      <c r="G49" s="363">
        <v>7</v>
      </c>
      <c r="H49" s="361">
        <f>E14*0.05</f>
        <v>85.775000000000006</v>
      </c>
    </row>
    <row r="50" spans="6:8" s="363" customFormat="1" ht="13.8" x14ac:dyDescent="0.25">
      <c r="F50" s="361">
        <f>SUM(F43:F48)</f>
        <v>1715.5</v>
      </c>
      <c r="G50" s="363">
        <v>8</v>
      </c>
      <c r="H50" s="361">
        <f>E14*0.02</f>
        <v>34.31</v>
      </c>
    </row>
    <row r="51" spans="6:8" s="363" customFormat="1" ht="13.8" x14ac:dyDescent="0.25"/>
    <row r="52" spans="6:8" s="363" customFormat="1" ht="13.8" x14ac:dyDescent="0.25">
      <c r="H52" s="361">
        <f>SUM(H43:H50)</f>
        <v>1715.5</v>
      </c>
    </row>
    <row r="53" spans="6:8" s="363" customFormat="1" ht="13.8" x14ac:dyDescent="0.25"/>
    <row r="54" spans="6:8" s="363" customFormat="1" ht="13.8" x14ac:dyDescent="0.25"/>
    <row r="55" spans="6:8" s="363" customFormat="1" ht="13.8" x14ac:dyDescent="0.25"/>
    <row r="56" spans="6:8" s="363" customFormat="1" ht="13.8" x14ac:dyDescent="0.25"/>
    <row r="57" spans="6:8" s="363" customFormat="1" ht="13.8" x14ac:dyDescent="0.25"/>
  </sheetData>
  <mergeCells count="21">
    <mergeCell ref="A39:O39"/>
    <mergeCell ref="A14:B14"/>
    <mergeCell ref="E14:F14"/>
    <mergeCell ref="A3:B3"/>
    <mergeCell ref="A5:B5"/>
    <mergeCell ref="A6:B6"/>
    <mergeCell ref="E6:F6"/>
    <mergeCell ref="A12:B12"/>
    <mergeCell ref="E12:F12"/>
    <mergeCell ref="A10:B10"/>
    <mergeCell ref="E10:F10"/>
    <mergeCell ref="A8:B8"/>
    <mergeCell ref="E8:F8"/>
    <mergeCell ref="A34:O34"/>
    <mergeCell ref="A35:O35"/>
    <mergeCell ref="A36:O36"/>
    <mergeCell ref="A37:O37"/>
    <mergeCell ref="A38:O38"/>
    <mergeCell ref="M1:O1"/>
    <mergeCell ref="A1:B1"/>
    <mergeCell ref="C1:H1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view="pageBreakPreview" zoomScaleNormal="100" zoomScaleSheetLayoutView="100" workbookViewId="0">
      <selection activeCell="B21" sqref="B21"/>
    </sheetView>
  </sheetViews>
  <sheetFormatPr defaultColWidth="9.109375" defaultRowHeight="13.2" x14ac:dyDescent="0.25"/>
  <cols>
    <col min="1" max="1" width="6" style="54" customWidth="1"/>
    <col min="2" max="2" width="23.6640625" style="54" customWidth="1"/>
    <col min="3" max="3" width="9.33203125" style="54" customWidth="1"/>
    <col min="4" max="4" width="12" style="54" bestFit="1" customWidth="1"/>
    <col min="5" max="5" width="9.5546875" style="54" customWidth="1"/>
    <col min="6" max="6" width="6" style="54" customWidth="1"/>
    <col min="7" max="7" width="23.6640625" style="54" customWidth="1"/>
    <col min="8" max="8" width="9.33203125" style="54" customWidth="1"/>
    <col min="9" max="9" width="12" style="54" bestFit="1" customWidth="1"/>
    <col min="10" max="10" width="9.5546875" style="54" customWidth="1"/>
    <col min="11" max="11" width="6" style="54" customWidth="1"/>
    <col min="12" max="12" width="23.6640625" style="54" customWidth="1"/>
    <col min="13" max="13" width="9.33203125" style="54" customWidth="1"/>
    <col min="14" max="14" width="12" style="54" bestFit="1" customWidth="1"/>
    <col min="15" max="15" width="9.5546875" style="54" customWidth="1"/>
    <col min="16" max="16" width="13.109375" style="54" bestFit="1" customWidth="1"/>
    <col min="17" max="16384" width="9.109375" style="54"/>
  </cols>
  <sheetData>
    <row r="1" spans="1:15" s="91" customFormat="1" ht="22.8" x14ac:dyDescent="0.4">
      <c r="A1" s="385" t="s">
        <v>80</v>
      </c>
      <c r="B1" s="385"/>
      <c r="C1" s="386" t="s">
        <v>125</v>
      </c>
      <c r="D1" s="386"/>
      <c r="E1" s="386"/>
      <c r="F1" s="386"/>
      <c r="G1" s="386"/>
      <c r="H1" s="386"/>
      <c r="K1" s="134"/>
      <c r="L1" s="236" t="s">
        <v>115</v>
      </c>
      <c r="M1" s="387">
        <v>43876</v>
      </c>
      <c r="N1" s="387"/>
      <c r="O1" s="387"/>
    </row>
    <row r="2" spans="1:15" ht="13.8" x14ac:dyDescent="0.3">
      <c r="K2" s="135"/>
      <c r="L2" s="136"/>
      <c r="M2" s="159"/>
      <c r="N2" s="136"/>
      <c r="O2" s="135"/>
    </row>
    <row r="3" spans="1:15" ht="24.6" x14ac:dyDescent="0.4">
      <c r="A3" s="384" t="s">
        <v>0</v>
      </c>
      <c r="B3" s="376"/>
      <c r="C3" s="59" t="s">
        <v>19</v>
      </c>
      <c r="D3" s="60"/>
      <c r="E3" s="60"/>
      <c r="F3" s="60"/>
      <c r="G3" s="60"/>
      <c r="H3" s="55"/>
      <c r="I3" s="55"/>
      <c r="J3" s="55"/>
      <c r="K3" s="135"/>
      <c r="L3" s="136"/>
      <c r="M3" s="159"/>
      <c r="N3" s="136"/>
      <c r="O3" s="137"/>
    </row>
    <row r="4" spans="1:15" ht="16.2" thickBot="1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  <c r="K4" s="135"/>
      <c r="L4" s="136"/>
      <c r="M4" s="159"/>
      <c r="N4" s="136"/>
      <c r="O4" s="137"/>
    </row>
    <row r="5" spans="1:15" ht="16.2" thickBot="1" x14ac:dyDescent="0.35">
      <c r="A5" s="376" t="s">
        <v>1</v>
      </c>
      <c r="B5" s="377"/>
      <c r="C5" s="61">
        <v>0</v>
      </c>
      <c r="D5" s="55"/>
      <c r="E5" s="55"/>
      <c r="F5" s="55"/>
      <c r="G5" s="55"/>
      <c r="H5" s="55"/>
      <c r="I5" s="55"/>
      <c r="J5" s="55"/>
      <c r="K5" s="138"/>
      <c r="L5" s="136"/>
      <c r="M5" s="159"/>
      <c r="N5" s="136"/>
      <c r="O5" s="137"/>
    </row>
    <row r="6" spans="1:15" ht="16.2" thickBot="1" x14ac:dyDescent="0.35">
      <c r="A6" s="376" t="s">
        <v>2</v>
      </c>
      <c r="B6" s="376"/>
      <c r="C6" s="62">
        <v>0</v>
      </c>
      <c r="D6" s="56" t="s">
        <v>3</v>
      </c>
      <c r="E6" s="378">
        <f>SUM(C5*C6)</f>
        <v>0</v>
      </c>
      <c r="F6" s="379"/>
      <c r="G6" s="69"/>
      <c r="H6" s="55"/>
      <c r="I6" s="55"/>
      <c r="J6" s="55"/>
      <c r="K6" s="138"/>
      <c r="L6" s="136"/>
      <c r="M6" s="159"/>
      <c r="N6" s="136"/>
      <c r="O6" s="137"/>
    </row>
    <row r="7" spans="1:15" ht="16.2" thickBot="1" x14ac:dyDescent="0.35">
      <c r="A7" s="63"/>
      <c r="B7" s="63"/>
      <c r="C7" s="64"/>
      <c r="D7" s="56"/>
      <c r="E7" s="65"/>
      <c r="F7" s="66"/>
      <c r="G7" s="55"/>
      <c r="H7" s="55"/>
      <c r="I7" s="55"/>
      <c r="J7" s="55"/>
      <c r="K7" s="138"/>
      <c r="L7" s="136"/>
      <c r="M7" s="159"/>
      <c r="N7" s="136"/>
      <c r="O7" s="137"/>
    </row>
    <row r="8" spans="1:15" ht="16.2" thickBot="1" x14ac:dyDescent="0.35">
      <c r="A8" s="376" t="s">
        <v>4</v>
      </c>
      <c r="B8" s="377"/>
      <c r="C8" s="67"/>
      <c r="D8" s="55"/>
      <c r="E8" s="381">
        <v>0</v>
      </c>
      <c r="F8" s="379"/>
      <c r="G8" s="55"/>
      <c r="H8" s="55"/>
      <c r="I8" s="55"/>
      <c r="J8" s="55"/>
      <c r="K8" s="138"/>
      <c r="L8" s="140"/>
      <c r="M8" s="159"/>
      <c r="N8" s="136"/>
      <c r="O8" s="137"/>
    </row>
    <row r="9" spans="1:15" ht="16.2" thickBot="1" x14ac:dyDescent="0.35">
      <c r="A9" s="63"/>
      <c r="B9" s="55"/>
      <c r="C9" s="55"/>
      <c r="D9" s="55"/>
      <c r="E9" s="55"/>
      <c r="F9" s="55"/>
      <c r="G9" s="55"/>
      <c r="H9" s="55"/>
      <c r="I9" s="55"/>
      <c r="J9" s="55"/>
      <c r="K9" s="138"/>
      <c r="L9" s="136"/>
      <c r="M9" s="159"/>
      <c r="N9" s="136"/>
      <c r="O9" s="137"/>
    </row>
    <row r="10" spans="1:15" ht="16.2" thickBot="1" x14ac:dyDescent="0.35">
      <c r="A10" s="376" t="s">
        <v>5</v>
      </c>
      <c r="B10" s="377"/>
      <c r="C10" s="55"/>
      <c r="D10" s="55"/>
      <c r="E10" s="381">
        <f>E6+E8</f>
        <v>0</v>
      </c>
      <c r="F10" s="379"/>
      <c r="G10" s="55"/>
      <c r="H10" s="55"/>
      <c r="I10" s="55"/>
      <c r="J10" s="55"/>
      <c r="K10" s="138"/>
      <c r="L10" s="136"/>
      <c r="M10" s="139"/>
      <c r="N10" s="136"/>
      <c r="O10" s="137"/>
    </row>
    <row r="11" spans="1:15" ht="16.2" thickBot="1" x14ac:dyDescent="0.35">
      <c r="A11" s="63"/>
      <c r="B11" s="55"/>
      <c r="C11" s="55"/>
      <c r="D11" s="55"/>
      <c r="E11" s="55"/>
      <c r="F11" s="55"/>
      <c r="G11" s="55"/>
      <c r="H11" s="55"/>
      <c r="I11" s="55"/>
      <c r="J11" s="55"/>
      <c r="K11" s="138"/>
      <c r="L11" s="136"/>
      <c r="M11" s="139"/>
      <c r="N11" s="138"/>
      <c r="O11" s="137"/>
    </row>
    <row r="12" spans="1:15" ht="16.2" thickBot="1" x14ac:dyDescent="0.35">
      <c r="A12" s="376" t="s">
        <v>6</v>
      </c>
      <c r="B12" s="377"/>
      <c r="C12" s="67">
        <v>0.05</v>
      </c>
      <c r="D12" s="55"/>
      <c r="E12" s="378">
        <f>E10*0.05</f>
        <v>0</v>
      </c>
      <c r="F12" s="383"/>
      <c r="G12" s="55"/>
      <c r="H12" s="55"/>
      <c r="I12" s="55"/>
      <c r="J12" s="55"/>
      <c r="K12" s="138"/>
      <c r="L12" s="136"/>
      <c r="M12" s="139"/>
      <c r="N12" s="138"/>
      <c r="O12" s="137"/>
    </row>
    <row r="13" spans="1:15" ht="16.2" thickBot="1" x14ac:dyDescent="0.35">
      <c r="A13" s="63"/>
      <c r="B13" s="55"/>
      <c r="C13" s="55"/>
      <c r="D13" s="55"/>
      <c r="E13" s="69"/>
      <c r="F13" s="69"/>
      <c r="G13" s="55"/>
      <c r="H13" s="55"/>
      <c r="I13" s="55"/>
      <c r="J13" s="55"/>
      <c r="K13" s="138"/>
      <c r="L13" s="136"/>
      <c r="M13" s="139"/>
      <c r="N13" s="138"/>
      <c r="O13" s="137"/>
    </row>
    <row r="14" spans="1:15" ht="16.2" thickBot="1" x14ac:dyDescent="0.35">
      <c r="A14" s="376" t="s">
        <v>7</v>
      </c>
      <c r="B14" s="377"/>
      <c r="C14" s="55"/>
      <c r="D14" s="55"/>
      <c r="E14" s="381">
        <f>E10-E12</f>
        <v>0</v>
      </c>
      <c r="F14" s="379"/>
      <c r="G14" s="55"/>
      <c r="H14" s="55"/>
      <c r="I14" s="55"/>
      <c r="J14" s="55"/>
      <c r="K14" s="138"/>
      <c r="L14" s="136"/>
      <c r="M14" s="136"/>
      <c r="N14" s="135"/>
      <c r="O14" s="137"/>
    </row>
    <row r="15" spans="1:15" ht="15.6" x14ac:dyDescent="0.3">
      <c r="A15" s="63"/>
      <c r="B15" s="55"/>
      <c r="C15" s="55"/>
      <c r="D15" s="55"/>
      <c r="E15" s="55"/>
      <c r="F15" s="55"/>
      <c r="G15" s="55"/>
      <c r="H15" s="55"/>
      <c r="I15" s="55"/>
      <c r="J15" s="55"/>
      <c r="K15" s="135"/>
      <c r="L15" s="136"/>
      <c r="M15" s="135"/>
      <c r="N15" s="135"/>
      <c r="O15" s="137"/>
    </row>
    <row r="16" spans="1:15" ht="15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55"/>
      <c r="K16" s="55"/>
      <c r="L16" s="55"/>
      <c r="M16" s="55"/>
      <c r="N16" s="55"/>
      <c r="O16" s="55"/>
    </row>
    <row r="17" spans="1:16" ht="15" x14ac:dyDescent="0.25">
      <c r="A17" s="70" t="s">
        <v>47</v>
      </c>
      <c r="B17" s="55"/>
      <c r="C17" s="55"/>
      <c r="D17" s="55"/>
      <c r="E17" s="55"/>
      <c r="F17" s="70" t="s">
        <v>8</v>
      </c>
      <c r="G17" s="55"/>
      <c r="H17" s="55"/>
      <c r="I17" s="55"/>
      <c r="J17" s="55"/>
      <c r="K17" s="70" t="s">
        <v>9</v>
      </c>
      <c r="L17" s="55"/>
      <c r="M17" s="55"/>
      <c r="N17" s="55"/>
      <c r="O17" s="55"/>
    </row>
    <row r="18" spans="1:16" s="71" customFormat="1" ht="17.399999999999999" x14ac:dyDescent="0.3">
      <c r="B18" s="71">
        <f>E14</f>
        <v>0</v>
      </c>
      <c r="G18" s="71">
        <v>0</v>
      </c>
      <c r="L18" s="71">
        <v>0</v>
      </c>
      <c r="P18" s="71">
        <f>SUM(A18:M18)</f>
        <v>0</v>
      </c>
    </row>
    <row r="19" spans="1:16" ht="1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6" s="97" customFormat="1" ht="30" x14ac:dyDescent="0.25">
      <c r="A20" s="57" t="s">
        <v>10</v>
      </c>
      <c r="B20" s="57" t="s">
        <v>11</v>
      </c>
      <c r="C20" s="57" t="s">
        <v>53</v>
      </c>
      <c r="D20" s="58" t="s">
        <v>13</v>
      </c>
      <c r="E20" s="57" t="s">
        <v>14</v>
      </c>
      <c r="F20" s="57" t="s">
        <v>10</v>
      </c>
      <c r="G20" s="57" t="s">
        <v>11</v>
      </c>
      <c r="H20" s="57" t="s">
        <v>12</v>
      </c>
      <c r="I20" s="58" t="s">
        <v>13</v>
      </c>
      <c r="J20" s="57" t="s">
        <v>14</v>
      </c>
      <c r="K20" s="57" t="s">
        <v>10</v>
      </c>
      <c r="L20" s="57" t="s">
        <v>11</v>
      </c>
      <c r="M20" s="57" t="s">
        <v>12</v>
      </c>
      <c r="N20" s="58" t="s">
        <v>13</v>
      </c>
      <c r="O20" s="57" t="s">
        <v>14</v>
      </c>
    </row>
    <row r="21" spans="1:16" s="242" customFormat="1" ht="22.8" x14ac:dyDescent="0.25">
      <c r="A21" s="237">
        <v>1</v>
      </c>
      <c r="B21" s="127"/>
      <c r="C21" s="255"/>
      <c r="D21" s="223"/>
      <c r="E21" s="239"/>
      <c r="F21" s="237">
        <v>1</v>
      </c>
      <c r="G21" s="240"/>
      <c r="H21" s="240"/>
      <c r="I21" s="241"/>
      <c r="J21" s="239"/>
      <c r="K21" s="237">
        <v>1</v>
      </c>
      <c r="L21" s="240"/>
      <c r="M21" s="240"/>
      <c r="N21" s="241"/>
      <c r="O21" s="239"/>
    </row>
    <row r="22" spans="1:16" s="242" customFormat="1" ht="22.8" x14ac:dyDescent="0.25">
      <c r="A22" s="129">
        <f>A21+1</f>
        <v>2</v>
      </c>
      <c r="B22" s="130"/>
      <c r="C22" s="132"/>
      <c r="D22" s="141"/>
      <c r="E22" s="267"/>
      <c r="F22" s="243">
        <v>2</v>
      </c>
      <c r="G22" s="246"/>
      <c r="H22" s="246"/>
      <c r="I22" s="247"/>
      <c r="J22" s="245"/>
      <c r="K22" s="243">
        <v>2</v>
      </c>
      <c r="L22" s="246"/>
      <c r="M22" s="246"/>
      <c r="N22" s="247"/>
      <c r="O22" s="245"/>
    </row>
    <row r="23" spans="1:16" s="242" customFormat="1" ht="22.8" x14ac:dyDescent="0.25">
      <c r="A23" s="129">
        <f t="shared" ref="A23:A32" si="0">A22+1</f>
        <v>3</v>
      </c>
      <c r="B23" s="130"/>
      <c r="C23" s="268"/>
      <c r="D23" s="141"/>
      <c r="E23" s="270"/>
      <c r="F23" s="243">
        <v>3</v>
      </c>
      <c r="G23" s="246"/>
      <c r="H23" s="246"/>
      <c r="I23" s="247"/>
      <c r="J23" s="245"/>
      <c r="K23" s="243">
        <v>3</v>
      </c>
      <c r="L23" s="246"/>
      <c r="M23" s="246"/>
      <c r="N23" s="247"/>
      <c r="O23" s="245"/>
    </row>
    <row r="24" spans="1:16" s="242" customFormat="1" ht="22.8" x14ac:dyDescent="0.25">
      <c r="A24" s="129">
        <f t="shared" si="0"/>
        <v>4</v>
      </c>
      <c r="B24" s="130"/>
      <c r="C24" s="268"/>
      <c r="D24" s="141"/>
      <c r="E24" s="271"/>
      <c r="F24" s="243">
        <v>4</v>
      </c>
      <c r="G24" s="246"/>
      <c r="H24" s="246"/>
      <c r="I24" s="247"/>
      <c r="J24" s="245"/>
      <c r="K24" s="243">
        <v>4</v>
      </c>
      <c r="L24" s="246"/>
      <c r="M24" s="246"/>
      <c r="N24" s="247"/>
      <c r="O24" s="245"/>
    </row>
    <row r="25" spans="1:16" s="242" customFormat="1" ht="22.8" x14ac:dyDescent="0.25">
      <c r="A25" s="129">
        <f t="shared" si="0"/>
        <v>5</v>
      </c>
      <c r="B25" s="130"/>
      <c r="C25" s="268"/>
      <c r="D25" s="141"/>
      <c r="E25" s="272"/>
      <c r="F25" s="243">
        <v>5</v>
      </c>
      <c r="G25" s="246"/>
      <c r="H25" s="246"/>
      <c r="I25" s="248"/>
      <c r="J25" s="245"/>
      <c r="K25" s="243">
        <v>5</v>
      </c>
      <c r="L25" s="246"/>
      <c r="M25" s="246"/>
      <c r="N25" s="248"/>
      <c r="O25" s="245"/>
    </row>
    <row r="26" spans="1:16" s="242" customFormat="1" ht="22.8" x14ac:dyDescent="0.25">
      <c r="A26" s="129">
        <f t="shared" si="0"/>
        <v>6</v>
      </c>
      <c r="B26" s="127"/>
      <c r="C26" s="268"/>
      <c r="D26" s="141"/>
      <c r="E26" s="245"/>
      <c r="F26" s="243">
        <v>6</v>
      </c>
      <c r="G26" s="246"/>
      <c r="H26" s="246"/>
      <c r="I26" s="248"/>
      <c r="J26" s="245"/>
      <c r="K26" s="243">
        <v>6</v>
      </c>
      <c r="L26" s="246"/>
      <c r="M26" s="246"/>
      <c r="N26" s="248"/>
      <c r="O26" s="245"/>
    </row>
    <row r="27" spans="1:16" s="242" customFormat="1" ht="22.8" x14ac:dyDescent="0.25">
      <c r="A27" s="129">
        <f t="shared" si="0"/>
        <v>7</v>
      </c>
      <c r="B27" s="130"/>
      <c r="C27" s="268"/>
      <c r="D27" s="141"/>
      <c r="E27" s="245"/>
      <c r="F27" s="243">
        <v>7</v>
      </c>
      <c r="G27" s="246"/>
      <c r="H27" s="246"/>
      <c r="I27" s="248"/>
      <c r="J27" s="245"/>
      <c r="K27" s="243">
        <v>7</v>
      </c>
      <c r="L27" s="246"/>
      <c r="M27" s="246"/>
      <c r="N27" s="248"/>
      <c r="O27" s="245"/>
    </row>
    <row r="28" spans="1:16" s="242" customFormat="1" ht="22.8" x14ac:dyDescent="0.25">
      <c r="A28" s="129">
        <f t="shared" si="0"/>
        <v>8</v>
      </c>
      <c r="B28" s="130"/>
      <c r="C28" s="268"/>
      <c r="D28" s="141"/>
      <c r="E28" s="245"/>
      <c r="F28" s="243">
        <v>8</v>
      </c>
      <c r="G28" s="246"/>
      <c r="H28" s="246"/>
      <c r="I28" s="248"/>
      <c r="J28" s="245"/>
      <c r="K28" s="243">
        <v>8</v>
      </c>
      <c r="L28" s="246"/>
      <c r="M28" s="246"/>
      <c r="N28" s="248"/>
      <c r="O28" s="245"/>
    </row>
    <row r="29" spans="1:16" s="242" customFormat="1" ht="22.8" x14ac:dyDescent="0.25">
      <c r="A29" s="129">
        <f t="shared" si="0"/>
        <v>9</v>
      </c>
      <c r="B29" s="130"/>
      <c r="C29" s="268"/>
      <c r="D29" s="266"/>
      <c r="E29" s="245"/>
      <c r="F29" s="243">
        <v>9</v>
      </c>
      <c r="G29" s="246"/>
      <c r="H29" s="246"/>
      <c r="I29" s="248"/>
      <c r="J29" s="245"/>
      <c r="K29" s="243">
        <v>9</v>
      </c>
      <c r="L29" s="246"/>
      <c r="M29" s="246"/>
      <c r="N29" s="248"/>
      <c r="O29" s="245"/>
    </row>
    <row r="30" spans="1:16" s="242" customFormat="1" ht="22.8" x14ac:dyDescent="0.25">
      <c r="A30" s="129">
        <f t="shared" si="0"/>
        <v>10</v>
      </c>
      <c r="B30" s="130"/>
      <c r="C30" s="268"/>
      <c r="D30" s="142"/>
      <c r="E30" s="245"/>
      <c r="F30" s="243">
        <v>10</v>
      </c>
      <c r="G30" s="246"/>
      <c r="H30" s="246"/>
      <c r="I30" s="248"/>
      <c r="J30" s="245"/>
      <c r="K30" s="243">
        <v>10</v>
      </c>
      <c r="L30" s="246"/>
      <c r="M30" s="246"/>
      <c r="N30" s="248"/>
      <c r="O30" s="245"/>
    </row>
    <row r="31" spans="1:16" s="242" customFormat="1" ht="22.8" x14ac:dyDescent="0.25">
      <c r="A31" s="129">
        <f t="shared" si="0"/>
        <v>11</v>
      </c>
      <c r="B31" s="133"/>
      <c r="C31" s="133"/>
      <c r="D31" s="142"/>
      <c r="E31" s="245"/>
      <c r="F31" s="243">
        <v>11</v>
      </c>
      <c r="G31" s="246"/>
      <c r="H31" s="246"/>
      <c r="I31" s="248"/>
      <c r="J31" s="245"/>
      <c r="K31" s="243">
        <v>11</v>
      </c>
      <c r="L31" s="246"/>
      <c r="M31" s="246"/>
      <c r="N31" s="248"/>
      <c r="O31" s="245"/>
    </row>
    <row r="32" spans="1:16" s="242" customFormat="1" ht="22.8" x14ac:dyDescent="0.25">
      <c r="A32" s="129">
        <f t="shared" si="0"/>
        <v>12</v>
      </c>
      <c r="B32" s="133"/>
      <c r="C32" s="133"/>
      <c r="D32" s="142"/>
      <c r="E32" s="245"/>
      <c r="F32" s="243">
        <v>12</v>
      </c>
      <c r="G32" s="246"/>
      <c r="H32" s="246"/>
      <c r="I32" s="248"/>
      <c r="J32" s="245"/>
      <c r="K32" s="243">
        <v>12</v>
      </c>
      <c r="L32" s="246"/>
      <c r="M32" s="246"/>
      <c r="N32" s="248"/>
      <c r="O32" s="245"/>
    </row>
    <row r="33" spans="1:15" ht="12.75" customHeight="1" x14ac:dyDescent="0.25">
      <c r="D33" s="73">
        <f>SUM(D21:D32)</f>
        <v>0</v>
      </c>
      <c r="I33" s="73">
        <f>SUM(I21:I32)</f>
        <v>0</v>
      </c>
      <c r="N33" s="73">
        <f>SUM(N21:N32)</f>
        <v>0</v>
      </c>
    </row>
    <row r="34" spans="1:15" ht="12.75" customHeight="1" x14ac:dyDescent="0.25">
      <c r="A34" s="74"/>
      <c r="B34" s="74"/>
      <c r="C34" s="74"/>
      <c r="D34" s="78"/>
      <c r="E34" s="74"/>
      <c r="F34" s="74"/>
      <c r="G34" s="74"/>
      <c r="H34" s="74"/>
      <c r="I34" s="78"/>
      <c r="J34" s="74"/>
      <c r="K34" s="74"/>
      <c r="L34" s="74"/>
      <c r="M34" s="74"/>
      <c r="N34" s="78"/>
      <c r="O34" s="74"/>
    </row>
    <row r="35" spans="1:15" ht="12.75" customHeight="1" x14ac:dyDescent="0.25">
      <c r="A35" s="375" t="s">
        <v>15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</row>
    <row r="36" spans="1:15" ht="12.75" customHeight="1" x14ac:dyDescent="0.25">
      <c r="A36" s="382" t="s">
        <v>81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</row>
    <row r="37" spans="1:15" ht="12.75" customHeight="1" x14ac:dyDescent="0.25">
      <c r="A37" s="382" t="s">
        <v>84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</row>
    <row r="38" spans="1:15" ht="12.75" customHeight="1" x14ac:dyDescent="0.25">
      <c r="A38" s="380" t="s">
        <v>52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</row>
    <row r="39" spans="1:15" x14ac:dyDescent="0.25">
      <c r="A39" s="390" t="s">
        <v>83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</row>
    <row r="43" spans="1:15" s="363" customFormat="1" ht="13.8" x14ac:dyDescent="0.25">
      <c r="A43" s="363">
        <v>1</v>
      </c>
      <c r="B43" s="361">
        <f>E14*0.6</f>
        <v>0</v>
      </c>
      <c r="C43" s="363">
        <v>1</v>
      </c>
      <c r="D43" s="361">
        <f>E14*0.4</f>
        <v>0</v>
      </c>
      <c r="E43" s="363">
        <v>1</v>
      </c>
      <c r="F43" s="361">
        <f>E14*0.29</f>
        <v>0</v>
      </c>
      <c r="G43" s="363">
        <v>1</v>
      </c>
      <c r="H43" s="361">
        <f>E14*0.23</f>
        <v>0</v>
      </c>
    </row>
    <row r="44" spans="1:15" s="363" customFormat="1" ht="13.8" x14ac:dyDescent="0.25">
      <c r="A44" s="363">
        <v>2</v>
      </c>
      <c r="B44" s="361">
        <f>E14*0.4</f>
        <v>0</v>
      </c>
      <c r="C44" s="363">
        <v>2</v>
      </c>
      <c r="D44" s="361">
        <f>E14*0.3</f>
        <v>0</v>
      </c>
      <c r="E44" s="363">
        <v>2</v>
      </c>
      <c r="F44" s="361">
        <f>E14*0.24</f>
        <v>0</v>
      </c>
      <c r="G44" s="363">
        <v>2</v>
      </c>
      <c r="H44" s="361">
        <f>E14*0.2</f>
        <v>0</v>
      </c>
    </row>
    <row r="45" spans="1:15" s="363" customFormat="1" ht="13.8" x14ac:dyDescent="0.25">
      <c r="C45" s="363">
        <v>3</v>
      </c>
      <c r="D45" s="361">
        <f>E14*0.2</f>
        <v>0</v>
      </c>
      <c r="E45" s="363">
        <v>3</v>
      </c>
      <c r="F45" s="361">
        <f>E14*0.19</f>
        <v>0</v>
      </c>
      <c r="G45" s="363">
        <v>3</v>
      </c>
      <c r="H45" s="361">
        <f>E14*0.17</f>
        <v>0</v>
      </c>
    </row>
    <row r="46" spans="1:15" s="363" customFormat="1" ht="13.8" x14ac:dyDescent="0.25">
      <c r="B46" s="361">
        <f>SUM(B43:B44)</f>
        <v>0</v>
      </c>
      <c r="C46" s="363">
        <v>4</v>
      </c>
      <c r="D46" s="361">
        <f>E14*0.1</f>
        <v>0</v>
      </c>
      <c r="E46" s="363">
        <v>4</v>
      </c>
      <c r="F46" s="361">
        <f>E14*0.14</f>
        <v>0</v>
      </c>
      <c r="G46" s="363">
        <v>4</v>
      </c>
      <c r="H46" s="361">
        <f>E14*0.14</f>
        <v>0</v>
      </c>
    </row>
    <row r="47" spans="1:15" s="363" customFormat="1" ht="13.8" x14ac:dyDescent="0.25">
      <c r="E47" s="363">
        <v>5</v>
      </c>
      <c r="F47" s="361">
        <f>E14*0.09</f>
        <v>0</v>
      </c>
      <c r="G47" s="363">
        <v>5</v>
      </c>
      <c r="H47" s="361">
        <f>E14*0.11</f>
        <v>0</v>
      </c>
    </row>
    <row r="48" spans="1:15" s="363" customFormat="1" ht="13.8" x14ac:dyDescent="0.25">
      <c r="D48" s="361">
        <f>SUM(D43:D46)</f>
        <v>0</v>
      </c>
      <c r="E48" s="363">
        <v>6</v>
      </c>
      <c r="F48" s="361">
        <f>E14*0.05</f>
        <v>0</v>
      </c>
      <c r="G48" s="363">
        <v>6</v>
      </c>
      <c r="H48" s="361">
        <f>E14*0.08</f>
        <v>0</v>
      </c>
    </row>
    <row r="49" spans="6:8" s="363" customFormat="1" ht="13.8" x14ac:dyDescent="0.25">
      <c r="G49" s="363">
        <v>7</v>
      </c>
      <c r="H49" s="361">
        <f>E14*0.05</f>
        <v>0</v>
      </c>
    </row>
    <row r="50" spans="6:8" s="363" customFormat="1" ht="13.8" x14ac:dyDescent="0.25">
      <c r="F50" s="361">
        <f>SUM(F43:F48)</f>
        <v>0</v>
      </c>
      <c r="G50" s="363">
        <v>8</v>
      </c>
      <c r="H50" s="361">
        <f>E14*0.02</f>
        <v>0</v>
      </c>
    </row>
    <row r="51" spans="6:8" s="363" customFormat="1" ht="13.8" x14ac:dyDescent="0.25"/>
    <row r="52" spans="6:8" s="363" customFormat="1" ht="13.8" x14ac:dyDescent="0.25">
      <c r="H52" s="361">
        <f>SUM(H43:H50)</f>
        <v>0</v>
      </c>
    </row>
    <row r="53" spans="6:8" s="363" customFormat="1" ht="13.8" x14ac:dyDescent="0.25"/>
    <row r="54" spans="6:8" s="363" customFormat="1" ht="13.8" x14ac:dyDescent="0.25"/>
    <row r="55" spans="6:8" s="363" customFormat="1" ht="13.8" x14ac:dyDescent="0.25"/>
    <row r="56" spans="6:8" s="363" customFormat="1" ht="13.8" x14ac:dyDescent="0.25"/>
    <row r="57" spans="6:8" s="363" customFormat="1" ht="13.8" x14ac:dyDescent="0.25"/>
  </sheetData>
  <mergeCells count="20">
    <mergeCell ref="A37:O37"/>
    <mergeCell ref="A38:O38"/>
    <mergeCell ref="A39:O39"/>
    <mergeCell ref="A14:B14"/>
    <mergeCell ref="E14:F14"/>
    <mergeCell ref="A35:O35"/>
    <mergeCell ref="A1:B1"/>
    <mergeCell ref="C1:H1"/>
    <mergeCell ref="E8:F8"/>
    <mergeCell ref="A36:O36"/>
    <mergeCell ref="A3:B3"/>
    <mergeCell ref="A5:B5"/>
    <mergeCell ref="A6:B6"/>
    <mergeCell ref="E6:F6"/>
    <mergeCell ref="A12:B12"/>
    <mergeCell ref="E12:F12"/>
    <mergeCell ref="A10:B10"/>
    <mergeCell ref="E10:F10"/>
    <mergeCell ref="A8:B8"/>
    <mergeCell ref="M1:O1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view="pageLayout" zoomScale="87" zoomScaleNormal="100" zoomScaleSheetLayoutView="80" zoomScalePageLayoutView="87" workbookViewId="0">
      <selection sqref="A1:K1"/>
    </sheetView>
  </sheetViews>
  <sheetFormatPr defaultColWidth="9.109375" defaultRowHeight="13.8" x14ac:dyDescent="0.25"/>
  <cols>
    <col min="1" max="1" width="4.44140625" style="25" customWidth="1"/>
    <col min="2" max="2" width="28.109375" style="45" customWidth="1"/>
    <col min="3" max="3" width="7.109375" style="347" customWidth="1"/>
    <col min="4" max="4" width="9" style="50" customWidth="1"/>
    <col min="5" max="6" width="6" style="25" customWidth="1"/>
    <col min="7" max="7" width="3.44140625" style="25" customWidth="1"/>
    <col min="8" max="8" width="29.6640625" style="45" customWidth="1"/>
    <col min="9" max="9" width="8" style="27" customWidth="1"/>
    <col min="10" max="10" width="9.109375" style="50" customWidth="1"/>
    <col min="11" max="11" width="6.33203125" style="25" bestFit="1" customWidth="1"/>
    <col min="12" max="16384" width="9.109375" style="25"/>
  </cols>
  <sheetData>
    <row r="1" spans="1:11" ht="17.25" customHeight="1" x14ac:dyDescent="0.25">
      <c r="A1" s="391" t="s">
        <v>123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9" customHeight="1" x14ac:dyDescent="0.35">
      <c r="A2" s="310"/>
      <c r="B2" s="311"/>
      <c r="C2" s="342"/>
      <c r="D2" s="311"/>
      <c r="E2" s="311"/>
      <c r="F2" s="311"/>
      <c r="G2" s="311"/>
      <c r="H2" s="311"/>
      <c r="I2" s="311"/>
      <c r="J2" s="311"/>
      <c r="K2" s="311"/>
    </row>
    <row r="3" spans="1:11" s="26" customFormat="1" ht="15.6" x14ac:dyDescent="0.3">
      <c r="A3" s="1" t="s">
        <v>16</v>
      </c>
      <c r="B3" s="47"/>
      <c r="C3" s="343" t="s">
        <v>53</v>
      </c>
      <c r="D3" s="7" t="s">
        <v>55</v>
      </c>
      <c r="E3" s="1"/>
      <c r="F3" s="1"/>
      <c r="G3" s="1" t="s">
        <v>24</v>
      </c>
      <c r="H3" s="46"/>
      <c r="I3" s="49" t="s">
        <v>12</v>
      </c>
      <c r="J3" s="7" t="s">
        <v>55</v>
      </c>
      <c r="K3" s="1"/>
    </row>
    <row r="4" spans="1:11" ht="15.6" x14ac:dyDescent="0.3">
      <c r="A4" s="5">
        <f>Bareback!A21</f>
        <v>1</v>
      </c>
      <c r="B4" s="46" t="str">
        <f>Bareback!B21</f>
        <v>Steven Dewolfe - Buffalo Gap, SD</v>
      </c>
      <c r="C4" s="344">
        <f>Bareback!C21</f>
        <v>76</v>
      </c>
      <c r="D4" s="10">
        <f>Bareback!D21</f>
        <v>3102</v>
      </c>
      <c r="E4" s="5"/>
      <c r="F4" s="5"/>
      <c r="G4" s="5">
        <f>'Open Teams'!A21</f>
        <v>1</v>
      </c>
      <c r="H4" s="45" t="str">
        <f>'Open Teams'!B21</f>
        <v>Josh Jumper</v>
      </c>
      <c r="I4" s="27">
        <f>'Open Teams'!C21</f>
        <v>5.66</v>
      </c>
      <c r="J4" s="50">
        <f>'Open Teams'!D21</f>
        <v>2032</v>
      </c>
      <c r="K4" s="5"/>
    </row>
    <row r="5" spans="1:11" ht="15.6" x14ac:dyDescent="0.3">
      <c r="A5" s="5">
        <f>Bareback!A22</f>
        <v>2</v>
      </c>
      <c r="B5" s="46" t="str">
        <f>Bareback!B22</f>
        <v>Kashton Ford - Sturgis, SD</v>
      </c>
      <c r="C5" s="344">
        <f>Bareback!C22</f>
        <v>69</v>
      </c>
      <c r="D5" s="10">
        <f>Bareback!D22</f>
        <v>2068</v>
      </c>
      <c r="E5" s="5"/>
      <c r="F5" s="5"/>
      <c r="G5" s="5">
        <f>'Open Teams'!A22</f>
        <v>2</v>
      </c>
      <c r="H5" s="45" t="str">
        <f>'Open Teams'!B22</f>
        <v>Westley Benally</v>
      </c>
      <c r="I5" s="27">
        <f>'Open Teams'!C22</f>
        <v>5.71</v>
      </c>
      <c r="J5" s="50">
        <f>'Open Teams'!D22</f>
        <v>1767</v>
      </c>
      <c r="K5" s="5"/>
    </row>
    <row r="6" spans="1:11" ht="15.6" x14ac:dyDescent="0.3">
      <c r="A6" s="5"/>
      <c r="B6" s="46"/>
      <c r="C6" s="345"/>
      <c r="D6" s="10"/>
      <c r="E6" s="5"/>
      <c r="F6" s="5"/>
      <c r="G6" s="5">
        <f>'Open Teams'!A23</f>
        <v>3</v>
      </c>
      <c r="H6" s="45" t="str">
        <f>'Open Teams'!B23</f>
        <v>Reno Stobner</v>
      </c>
      <c r="I6" s="27">
        <f>'Open Teams'!C23</f>
        <v>6.3</v>
      </c>
      <c r="J6" s="50">
        <f>'Open Teams'!D23</f>
        <v>1502</v>
      </c>
      <c r="K6" s="5"/>
    </row>
    <row r="7" spans="1:11" ht="15.6" x14ac:dyDescent="0.3">
      <c r="A7" s="1" t="s">
        <v>17</v>
      </c>
      <c r="B7" s="46"/>
      <c r="C7" s="343" t="s">
        <v>53</v>
      </c>
      <c r="D7" s="7" t="s">
        <v>55</v>
      </c>
      <c r="F7" s="5"/>
      <c r="G7" s="5">
        <f>'Open Teams'!A24</f>
        <v>4</v>
      </c>
      <c r="H7" s="45" t="str">
        <f>'Open Teams'!B24</f>
        <v>Ralph Williams</v>
      </c>
      <c r="I7" s="27">
        <f>'Open Teams'!C24</f>
        <v>6.43</v>
      </c>
      <c r="J7" s="50">
        <f>'Open Teams'!D24</f>
        <v>1237</v>
      </c>
      <c r="K7" s="5"/>
    </row>
    <row r="8" spans="1:11" ht="15.6" x14ac:dyDescent="0.3">
      <c r="A8" s="123">
        <f>'Saddle Bronc'!A21</f>
        <v>1</v>
      </c>
      <c r="B8" s="46" t="str">
        <f>'Saddle Bronc'!B21</f>
        <v>Jay Joaquin - Sacaton, AZ</v>
      </c>
      <c r="C8" s="344">
        <f>'Saddle Bronc'!C21</f>
        <v>76</v>
      </c>
      <c r="D8" s="10">
        <f>'Saddle Bronc'!D21</f>
        <v>1232</v>
      </c>
      <c r="E8" s="5"/>
      <c r="F8" s="5"/>
      <c r="G8" s="5">
        <f>'Open Teams'!A25</f>
        <v>5</v>
      </c>
      <c r="H8" s="45" t="str">
        <f>'Open Teams'!B25</f>
        <v>Connor Osborn</v>
      </c>
      <c r="I8" s="27">
        <f>'Open Teams'!C25</f>
        <v>6.79</v>
      </c>
      <c r="J8" s="50">
        <f>'Open Teams'!D25</f>
        <v>972</v>
      </c>
      <c r="K8" s="5"/>
    </row>
    <row r="9" spans="1:11" ht="15.6" x14ac:dyDescent="0.3">
      <c r="A9" s="123">
        <f>'Saddle Bronc'!A22</f>
        <v>2</v>
      </c>
      <c r="B9" s="46" t="str">
        <f>'Saddle Bronc'!B22</f>
        <v>Cole Elshere - Faith, SD</v>
      </c>
      <c r="C9" s="344">
        <f>'Saddle Bronc'!C22</f>
        <v>69</v>
      </c>
      <c r="D9" s="10">
        <f>'Saddle Bronc'!D22</f>
        <v>1072</v>
      </c>
      <c r="E9" s="5"/>
      <c r="F9" s="5"/>
      <c r="G9" s="5">
        <f>'Open Teams'!A26</f>
        <v>6</v>
      </c>
      <c r="H9" s="45" t="str">
        <f>'Open Teams'!B26</f>
        <v>James Arviso</v>
      </c>
      <c r="I9" s="27">
        <f>'Open Teams'!C26</f>
        <v>6.91</v>
      </c>
      <c r="J9" s="50">
        <f>'Open Teams'!D26</f>
        <v>707</v>
      </c>
      <c r="K9" s="5"/>
    </row>
    <row r="10" spans="1:11" ht="15.6" x14ac:dyDescent="0.3">
      <c r="A10" s="123">
        <v>3</v>
      </c>
      <c r="B10" s="46" t="str">
        <f>'Saddle Bronc'!B23</f>
        <v>Alan Kole Gobert - Browning, MT</v>
      </c>
      <c r="C10" s="344">
        <f>'Saddle Bronc'!C23</f>
        <v>68</v>
      </c>
      <c r="D10" s="10">
        <f>'Saddle Bronc'!D23</f>
        <v>911</v>
      </c>
      <c r="E10" s="5"/>
      <c r="F10" s="5"/>
      <c r="G10" s="5">
        <v>7</v>
      </c>
      <c r="H10" s="45" t="str">
        <f>'Open Teams'!B27</f>
        <v>Justin Gopher</v>
      </c>
      <c r="I10" s="27">
        <f>'Open Teams'!C27</f>
        <v>7.81</v>
      </c>
      <c r="J10" s="50">
        <f>'Open Teams'!D27</f>
        <v>442</v>
      </c>
    </row>
    <row r="11" spans="1:11" ht="15.6" x14ac:dyDescent="0.3">
      <c r="A11" s="123">
        <v>4</v>
      </c>
      <c r="B11" s="46" t="str">
        <f>'Saddle Bronc'!B24</f>
        <v>Montana Barlow - Rock Point, AZ</v>
      </c>
      <c r="C11" s="344">
        <f>'Saddle Bronc'!C24</f>
        <v>4</v>
      </c>
      <c r="D11" s="10">
        <f>'Saddle Bronc'!D24</f>
        <v>750</v>
      </c>
      <c r="E11" s="5"/>
      <c r="F11" s="5"/>
      <c r="G11" s="5">
        <v>8</v>
      </c>
      <c r="H11" s="45" t="str">
        <f>'Open Teams'!B28</f>
        <v>Brent Belkham</v>
      </c>
      <c r="I11" s="27">
        <f>'Open Teams'!C28</f>
        <v>11.37</v>
      </c>
      <c r="J11" s="50">
        <f>'Open Teams'!D28</f>
        <v>177</v>
      </c>
    </row>
    <row r="12" spans="1:11" ht="15.6" x14ac:dyDescent="0.3">
      <c r="A12" s="123">
        <v>5</v>
      </c>
      <c r="B12" s="46" t="str">
        <f>'Saddle Bronc'!B25</f>
        <v>split $174 per cowboy</v>
      </c>
      <c r="C12" s="344">
        <f>'Saddle Bronc'!C25</f>
        <v>0</v>
      </c>
      <c r="D12" s="10">
        <f>'Saddle Bronc'!D25</f>
        <v>696</v>
      </c>
      <c r="F12" s="5"/>
    </row>
    <row r="13" spans="1:11" ht="15.6" x14ac:dyDescent="0.3">
      <c r="A13" s="123">
        <v>6</v>
      </c>
      <c r="B13" s="46" t="str">
        <f>'Saddle Bronc'!B26</f>
        <v>Cowboy Down Fund</v>
      </c>
      <c r="C13" s="344">
        <f>'Saddle Bronc'!C26</f>
        <v>0</v>
      </c>
      <c r="D13" s="10">
        <f>'Saddle Bronc'!D26</f>
        <v>697</v>
      </c>
      <c r="E13" s="5"/>
      <c r="F13" s="5"/>
      <c r="G13" s="1" t="s">
        <v>91</v>
      </c>
      <c r="H13" s="46"/>
      <c r="I13" s="49" t="s">
        <v>12</v>
      </c>
      <c r="J13" s="7" t="s">
        <v>55</v>
      </c>
    </row>
    <row r="14" spans="1:11" ht="15.6" x14ac:dyDescent="0.3">
      <c r="A14" s="123"/>
      <c r="C14" s="344"/>
      <c r="D14" s="10"/>
      <c r="F14" s="5"/>
      <c r="G14" s="5">
        <f>'Open Teams'!K21</f>
        <v>1</v>
      </c>
      <c r="H14" s="46" t="str">
        <f>'Open Teams'!L21</f>
        <v>Dakota Louis</v>
      </c>
      <c r="I14" s="48">
        <f>'Open Teams'!M21</f>
        <v>5.66</v>
      </c>
      <c r="J14" s="10">
        <f>'Open Teams'!N21</f>
        <v>2032</v>
      </c>
    </row>
    <row r="15" spans="1:11" ht="15.6" x14ac:dyDescent="0.3">
      <c r="A15" s="152" t="s">
        <v>22</v>
      </c>
      <c r="B15" s="153"/>
      <c r="C15" s="346" t="s">
        <v>12</v>
      </c>
      <c r="D15" s="224" t="s">
        <v>55</v>
      </c>
      <c r="F15" s="5"/>
      <c r="G15" s="5">
        <f>'Open Teams'!K22</f>
        <v>2</v>
      </c>
      <c r="H15" s="46" t="str">
        <f>'Open Teams'!L22</f>
        <v>Trey Nez</v>
      </c>
      <c r="I15" s="48">
        <f>'Open Teams'!M22</f>
        <v>5.71</v>
      </c>
      <c r="J15" s="10">
        <f>'Open Teams'!N22</f>
        <v>1767</v>
      </c>
    </row>
    <row r="16" spans="1:11" ht="15.6" x14ac:dyDescent="0.3">
      <c r="A16" s="5">
        <f>'Steer Wrestling'!A21</f>
        <v>1</v>
      </c>
      <c r="B16" s="5" t="str">
        <f>'Steer Wrestling'!B21</f>
        <v>Preston Louis - Browning, MT</v>
      </c>
      <c r="C16" s="345">
        <f>'Steer Wrestling'!C21</f>
        <v>4.0999999999999996</v>
      </c>
      <c r="D16" s="10">
        <f>'Steer Wrestling'!D21</f>
        <v>1384</v>
      </c>
      <c r="F16" s="5"/>
      <c r="G16" s="5">
        <f>'Open Teams'!K23</f>
        <v>3</v>
      </c>
      <c r="H16" s="46" t="str">
        <f>'Open Teams'!L23</f>
        <v>Casey Cummins</v>
      </c>
      <c r="I16" s="48">
        <f>'Open Teams'!M23</f>
        <v>6.3</v>
      </c>
      <c r="J16" s="10">
        <f>'Open Teams'!N23</f>
        <v>1502</v>
      </c>
    </row>
    <row r="17" spans="1:11" s="155" customFormat="1" ht="15.6" x14ac:dyDescent="0.3">
      <c r="A17" s="5">
        <f>'Steer Wrestling'!A22</f>
        <v>2</v>
      </c>
      <c r="B17" s="5" t="str">
        <f>'Steer Wrestling'!B22</f>
        <v>Joe Wilson - Martin, SD</v>
      </c>
      <c r="C17" s="348">
        <f>'Steer Wrestling'!C22</f>
        <v>4.83</v>
      </c>
      <c r="D17" s="10">
        <f>'Steer Wrestling'!D22</f>
        <v>1203</v>
      </c>
      <c r="E17" s="25"/>
      <c r="F17" s="6"/>
      <c r="G17" s="5">
        <f>'Open Teams'!K24</f>
        <v>4</v>
      </c>
      <c r="H17" s="46" t="str">
        <f>'Open Teams'!L24</f>
        <v>Chase Maguire</v>
      </c>
      <c r="I17" s="48">
        <f>'Open Teams'!M24</f>
        <v>6.43</v>
      </c>
      <c r="J17" s="10">
        <f>'Open Teams'!N24</f>
        <v>1237</v>
      </c>
    </row>
    <row r="18" spans="1:11" ht="15.6" x14ac:dyDescent="0.3">
      <c r="A18" s="5">
        <f>'Steer Wrestling'!A23</f>
        <v>3</v>
      </c>
      <c r="B18" s="5" t="str">
        <f>'Steer Wrestling'!B23</f>
        <v>Dusty Louis - Browning, MT</v>
      </c>
      <c r="C18" s="348">
        <f>'Steer Wrestling'!C23</f>
        <v>5.17</v>
      </c>
      <c r="D18" s="10">
        <f>'Steer Wrestling'!D23</f>
        <v>1023</v>
      </c>
      <c r="F18" s="5"/>
      <c r="G18" s="5">
        <f>'Open Teams'!K25</f>
        <v>5</v>
      </c>
      <c r="H18" s="46" t="str">
        <f>'Open Teams'!L25</f>
        <v>Quinton Inman</v>
      </c>
      <c r="I18" s="48">
        <f>'Open Teams'!M25</f>
        <v>6.79</v>
      </c>
      <c r="J18" s="10">
        <f>'Open Teams'!N25</f>
        <v>972</v>
      </c>
    </row>
    <row r="19" spans="1:11" ht="15.6" x14ac:dyDescent="0.3">
      <c r="A19" s="5">
        <f>'Steer Wrestling'!A24</f>
        <v>4</v>
      </c>
      <c r="B19" s="5" t="str">
        <f>'Steer Wrestling'!B24</f>
        <v>Hiyo Yazzie - Brimhall, NM</v>
      </c>
      <c r="C19" s="348">
        <f>'Steer Wrestling'!C24</f>
        <v>5.68</v>
      </c>
      <c r="D19" s="10">
        <f>'Steer Wrestling'!D24</f>
        <v>842</v>
      </c>
      <c r="F19" s="5"/>
      <c r="G19" s="5">
        <f>'Open Teams'!K26</f>
        <v>6</v>
      </c>
      <c r="H19" s="46" t="str">
        <f>'Open Teams'!L26</f>
        <v>Victor Begay</v>
      </c>
      <c r="I19" s="48">
        <f>'Open Teams'!M26</f>
        <v>6.91</v>
      </c>
      <c r="J19" s="10">
        <f>'Open Teams'!N26</f>
        <v>707</v>
      </c>
    </row>
    <row r="20" spans="1:11" ht="15.6" x14ac:dyDescent="0.3">
      <c r="A20" s="5">
        <v>5</v>
      </c>
      <c r="B20" s="5" t="str">
        <f>'Steer Wrestling'!B25</f>
        <v>Garrett Elmore - Springer, OK</v>
      </c>
      <c r="C20" s="348">
        <f>'Steer Wrestling'!C25</f>
        <v>11.97</v>
      </c>
      <c r="D20" s="10">
        <f>'Steer Wrestling'!D25</f>
        <v>662</v>
      </c>
      <c r="E20" s="155"/>
      <c r="F20" s="5"/>
      <c r="G20" s="5">
        <v>7</v>
      </c>
      <c r="H20" s="46" t="str">
        <f>'Open Teams'!L27</f>
        <v>Hilliard Gopher</v>
      </c>
      <c r="I20" s="48">
        <f>'Open Teams'!M27</f>
        <v>7.81</v>
      </c>
      <c r="J20" s="10">
        <f>'Open Teams'!N27</f>
        <v>442</v>
      </c>
    </row>
    <row r="21" spans="1:11" ht="15.6" x14ac:dyDescent="0.3">
      <c r="A21" s="5">
        <v>6</v>
      </c>
      <c r="B21" s="5" t="str">
        <f>'Steer Wrestling'!B26</f>
        <v>Blevyns Jumper - Clewistown, FL</v>
      </c>
      <c r="C21" s="348">
        <f>'Steer Wrestling'!C26</f>
        <v>24.87</v>
      </c>
      <c r="D21" s="10">
        <f>'Steer Wrestling'!D26</f>
        <v>481</v>
      </c>
      <c r="F21" s="5"/>
      <c r="G21" s="5">
        <v>8</v>
      </c>
      <c r="H21" s="46" t="str">
        <f>'Open Teams'!L28</f>
        <v>Paden Belkham</v>
      </c>
      <c r="I21" s="48">
        <f>'Open Teams'!M28</f>
        <v>11.37</v>
      </c>
      <c r="J21" s="10">
        <f>'Open Teams'!N28</f>
        <v>177</v>
      </c>
    </row>
    <row r="22" spans="1:11" ht="15.6" x14ac:dyDescent="0.3">
      <c r="A22" s="5">
        <v>7</v>
      </c>
      <c r="B22" s="5" t="str">
        <f>'Steer Wrestling'!B27</f>
        <v>Split $35 per cowboy</v>
      </c>
      <c r="C22" s="348">
        <f>'Steer Wrestling'!C27</f>
        <v>0</v>
      </c>
      <c r="D22" s="10">
        <f>'Steer Wrestling'!D27</f>
        <v>210</v>
      </c>
      <c r="F22" s="5"/>
    </row>
    <row r="23" spans="1:11" ht="15.6" x14ac:dyDescent="0.3">
      <c r="A23" s="5">
        <v>8</v>
      </c>
      <c r="B23" s="5" t="str">
        <f>'Steer Wrestling'!B28</f>
        <v>Cowboy Down Fund</v>
      </c>
      <c r="C23" s="348">
        <f>'Steer Wrestling'!C28</f>
        <v>0</v>
      </c>
      <c r="D23" s="10">
        <f>'Steer Wrestling'!D28</f>
        <v>211</v>
      </c>
      <c r="F23" s="5"/>
      <c r="G23" s="1" t="s">
        <v>48</v>
      </c>
      <c r="H23" s="46"/>
      <c r="I23" s="49" t="s">
        <v>12</v>
      </c>
      <c r="J23" s="7" t="s">
        <v>55</v>
      </c>
    </row>
    <row r="24" spans="1:11" ht="15.6" x14ac:dyDescent="0.3">
      <c r="E24" s="155"/>
      <c r="F24" s="5"/>
      <c r="G24" s="123">
        <f>'Barrel Racing'!A21</f>
        <v>1</v>
      </c>
      <c r="H24" s="46" t="str">
        <f>'Barrel Racing'!B21</f>
        <v>Kalgary Johns Motlow - Okeechobee, FL</v>
      </c>
      <c r="I24" s="253">
        <f>'Barrel Racing'!C21</f>
        <v>16.23</v>
      </c>
      <c r="J24" s="10">
        <f>'Barrel Racing'!D21</f>
        <v>1686</v>
      </c>
    </row>
    <row r="25" spans="1:11" ht="15.6" x14ac:dyDescent="0.3">
      <c r="A25" s="1" t="s">
        <v>38</v>
      </c>
      <c r="B25" s="46"/>
      <c r="C25" s="343" t="s">
        <v>12</v>
      </c>
      <c r="D25" s="7" t="s">
        <v>55</v>
      </c>
      <c r="E25" s="5"/>
      <c r="F25" s="5"/>
      <c r="G25" s="123">
        <f>'Barrel Racing'!A22</f>
        <v>2</v>
      </c>
      <c r="H25" s="46" t="str">
        <f>'Barrel Racing'!B22</f>
        <v>Boogie Johns - Okeechobee, FL</v>
      </c>
      <c r="I25" s="253">
        <f>'Barrel Racing'!C22</f>
        <v>16.3</v>
      </c>
      <c r="J25" s="10">
        <f>'Barrel Racing'!D22</f>
        <v>1466</v>
      </c>
    </row>
    <row r="26" spans="1:11" ht="15.6" x14ac:dyDescent="0.3">
      <c r="A26" s="25">
        <f>'Tie Down'!A21</f>
        <v>1</v>
      </c>
      <c r="B26" s="45" t="str">
        <f>'Tie Down'!B21</f>
        <v>Rontrey Burkhalter - Ardmore, OK</v>
      </c>
      <c r="C26" s="347">
        <f>'Tie Down'!C21</f>
        <v>9.06</v>
      </c>
      <c r="D26" s="50">
        <f>'Tie Down'!D21</f>
        <v>1470</v>
      </c>
      <c r="E26" s="5"/>
      <c r="F26" s="5"/>
      <c r="G26" s="123">
        <f>'Barrel Racing'!A23</f>
        <v>3</v>
      </c>
      <c r="H26" s="46" t="str">
        <f>'Barrel Racing'!B23</f>
        <v>Cyiah Avila - Clewiston, FL</v>
      </c>
      <c r="I26" s="253">
        <f>'Barrel Racing'!C23</f>
        <v>16.32</v>
      </c>
      <c r="J26" s="10">
        <f>'Barrel Racing'!D23</f>
        <v>1246</v>
      </c>
    </row>
    <row r="27" spans="1:11" ht="15.6" x14ac:dyDescent="0.3">
      <c r="A27" s="25">
        <f>'Tie Down'!A22</f>
        <v>2</v>
      </c>
      <c r="B27" s="45" t="str">
        <f>'Tie Down'!B22</f>
        <v>Brent Belkham - Blunt, SD</v>
      </c>
      <c r="C27" s="347">
        <f>'Tie Down'!C22</f>
        <v>9.65</v>
      </c>
      <c r="D27" s="50">
        <f>'Tie Down'!D22</f>
        <v>1278</v>
      </c>
      <c r="E27" s="5"/>
      <c r="F27" s="5"/>
      <c r="G27" s="123">
        <f>'Barrel Racing'!A24</f>
        <v>4</v>
      </c>
      <c r="H27" s="46" t="str">
        <f>'Barrel Racing'!B24</f>
        <v>Mollie Bassett - Vinita, OK</v>
      </c>
      <c r="I27" s="253">
        <f>'Barrel Racing'!C24</f>
        <v>16.350000000000001</v>
      </c>
      <c r="J27" s="10">
        <f>'Barrel Racing'!D24</f>
        <v>1026</v>
      </c>
      <c r="K27" s="225"/>
    </row>
    <row r="28" spans="1:11" ht="15.6" x14ac:dyDescent="0.3">
      <c r="A28" s="25">
        <f>'Tie Down'!A23</f>
        <v>3</v>
      </c>
      <c r="B28" s="45" t="str">
        <f>'Tie Down'!B23</f>
        <v>James Arviso - Winslow, AZ</v>
      </c>
      <c r="C28" s="347">
        <f>'Tie Down'!C23</f>
        <v>9.81</v>
      </c>
      <c r="D28" s="50">
        <f>'Tie Down'!D23</f>
        <v>1087</v>
      </c>
      <c r="E28" s="5"/>
      <c r="F28" s="5"/>
      <c r="G28" s="123">
        <f>'Barrel Racing'!A25</f>
        <v>5</v>
      </c>
      <c r="H28" s="46" t="str">
        <f>'Barrel Racing'!B25</f>
        <v>Sallye Williams - Skiatook, OK</v>
      </c>
      <c r="I28" s="253">
        <f>'Barrel Racing'!C25</f>
        <v>16.66</v>
      </c>
      <c r="J28" s="10">
        <f>'Barrel Racing'!D25</f>
        <v>807</v>
      </c>
      <c r="K28" s="225"/>
    </row>
    <row r="29" spans="1:11" ht="15.6" x14ac:dyDescent="0.3">
      <c r="A29" s="25">
        <f>'Tie Down'!A24</f>
        <v>4</v>
      </c>
      <c r="B29" s="45" t="str">
        <f>'Tie Down'!B24</f>
        <v>Paden Belkham - Blunt, SD</v>
      </c>
      <c r="C29" s="347">
        <f>'Tie Down'!C24</f>
        <v>10.19</v>
      </c>
      <c r="D29" s="50">
        <f>'Tie Down'!D24</f>
        <v>895</v>
      </c>
      <c r="F29" s="5"/>
      <c r="G29" s="123">
        <f>'Barrel Racing'!A26</f>
        <v>6</v>
      </c>
      <c r="H29" s="46" t="str">
        <f>'Barrel Racing'!B26</f>
        <v>Jaylie Roper - Oktaha, OK</v>
      </c>
      <c r="I29" s="253">
        <f>'Barrel Racing'!C26</f>
        <v>16.72</v>
      </c>
      <c r="J29" s="10">
        <f>'Barrel Racing'!D26</f>
        <v>587</v>
      </c>
      <c r="K29" s="225"/>
    </row>
    <row r="30" spans="1:11" ht="15.6" x14ac:dyDescent="0.3">
      <c r="A30" s="25">
        <f>'Tie Down'!A25</f>
        <v>5</v>
      </c>
      <c r="B30" s="45" t="str">
        <f>'Tie Down'!B25</f>
        <v>Aaron Johnson - Morris, OK</v>
      </c>
      <c r="C30" s="347">
        <f>'Tie Down'!C25</f>
        <v>10.48</v>
      </c>
      <c r="D30" s="50">
        <f>'Tie Down'!D25</f>
        <v>703</v>
      </c>
      <c r="F30" s="5"/>
      <c r="G30" s="123">
        <v>7</v>
      </c>
      <c r="H30" s="46" t="str">
        <f>'Barrel Racing'!B27</f>
        <v>Sammy Jo Bird - Cut Bank, MT</v>
      </c>
      <c r="I30" s="253">
        <f>'Barrel Racing'!C27</f>
        <v>16.73</v>
      </c>
      <c r="J30" s="10">
        <f>'Barrel Racing'!D27</f>
        <v>367</v>
      </c>
      <c r="K30" s="225"/>
    </row>
    <row r="31" spans="1:11" ht="15.6" x14ac:dyDescent="0.3">
      <c r="A31" s="25">
        <f>'Tie Down'!A26</f>
        <v>6</v>
      </c>
      <c r="B31" s="45" t="str">
        <f>'Tie Down'!B26</f>
        <v>Garrett Elmore - Springer, OK</v>
      </c>
      <c r="C31" s="347">
        <f>'Tie Down'!C26</f>
        <v>11.54</v>
      </c>
      <c r="D31" s="50">
        <f>'Tie Down'!D26</f>
        <v>511</v>
      </c>
      <c r="F31" s="5"/>
      <c r="G31" s="410" t="s">
        <v>199</v>
      </c>
      <c r="H31" s="46" t="str">
        <f>'Barrel Racing'!B28</f>
        <v>Baylee O'Leary - Colcord, OK</v>
      </c>
      <c r="I31" s="253">
        <f>'Barrel Racing'!C28</f>
        <v>16.809999999999999</v>
      </c>
      <c r="J31" s="10">
        <f>'Barrel Racing'!D28</f>
        <v>73</v>
      </c>
      <c r="K31" s="5"/>
    </row>
    <row r="32" spans="1:11" ht="15.6" x14ac:dyDescent="0.3">
      <c r="A32" s="25">
        <v>7</v>
      </c>
      <c r="B32" s="45" t="str">
        <f>'Tie Down'!B27</f>
        <v>Hiyo Yazzie - Brimhall, NM</v>
      </c>
      <c r="C32" s="347">
        <f>'Tie Down'!C27</f>
        <v>12.22</v>
      </c>
      <c r="D32" s="50">
        <f>'Tie Down'!D27</f>
        <v>320</v>
      </c>
      <c r="F32" s="1"/>
      <c r="G32" s="410" t="s">
        <v>199</v>
      </c>
      <c r="H32" s="46" t="str">
        <f>'Barrel Racing'!B29</f>
        <v>Kyra Teehee</v>
      </c>
      <c r="I32" s="253">
        <f>'Barrel Racing'!C29</f>
        <v>16.809999999999999</v>
      </c>
      <c r="J32" s="10">
        <f>'Barrel Racing'!D29</f>
        <v>73</v>
      </c>
      <c r="K32" s="5"/>
    </row>
    <row r="33" spans="1:11" ht="15.6" x14ac:dyDescent="0.3">
      <c r="A33" s="25">
        <v>8</v>
      </c>
      <c r="B33" s="45" t="str">
        <f>'Tie Down'!B28</f>
        <v>Dean Osborne - Morris, OK</v>
      </c>
      <c r="C33" s="347">
        <f>'Tie Down'!C28</f>
        <v>13</v>
      </c>
      <c r="D33" s="50">
        <f>'Tie Down'!D28</f>
        <v>128</v>
      </c>
      <c r="E33" s="5"/>
      <c r="F33" s="5"/>
      <c r="K33" s="5"/>
    </row>
    <row r="34" spans="1:11" ht="15.6" x14ac:dyDescent="0.3">
      <c r="E34" s="5"/>
      <c r="F34" s="5"/>
      <c r="G34" s="1" t="s">
        <v>20</v>
      </c>
      <c r="H34" s="46"/>
      <c r="I34" s="49" t="s">
        <v>12</v>
      </c>
      <c r="J34" s="7" t="s">
        <v>55</v>
      </c>
    </row>
    <row r="35" spans="1:11" ht="15.6" x14ac:dyDescent="0.3">
      <c r="A35" s="1" t="s">
        <v>39</v>
      </c>
      <c r="B35" s="46"/>
      <c r="C35" s="343" t="s">
        <v>12</v>
      </c>
      <c r="D35" s="7" t="s">
        <v>55</v>
      </c>
      <c r="E35" s="5"/>
      <c r="F35" s="5"/>
      <c r="G35" s="5">
        <v>1</v>
      </c>
      <c r="H35" s="46" t="str">
        <f>'Jr. Barrel Racing'!B21</f>
        <v>Jernie Roper - Oktaha, OK</v>
      </c>
      <c r="I35" s="253">
        <f>'Jr. Barrel Racing'!C21</f>
        <v>16.420000000000002</v>
      </c>
      <c r="J35" s="10">
        <f>'Jr. Barrel Racing'!D21</f>
        <v>677</v>
      </c>
    </row>
    <row r="36" spans="1:11" ht="15.6" x14ac:dyDescent="0.3">
      <c r="A36" s="5">
        <f>Breakaway!A21</f>
        <v>1</v>
      </c>
      <c r="B36" s="46" t="str">
        <f>Breakaway!B21</f>
        <v>Faith Holyan - Brimhall, NM</v>
      </c>
      <c r="C36" s="345">
        <f>Breakaway!C21</f>
        <v>2.97</v>
      </c>
      <c r="D36" s="10">
        <f>Breakaway!D21</f>
        <v>1578</v>
      </c>
      <c r="F36" s="5"/>
      <c r="G36" s="5">
        <v>2</v>
      </c>
      <c r="H36" s="46" t="str">
        <f>'Jr. Barrel Racing'!B22</f>
        <v>Baylee O'Leary - Colcord, OK</v>
      </c>
      <c r="I36" s="253">
        <f>'Jr. Barrel Racing'!C22</f>
        <v>16.78</v>
      </c>
      <c r="J36" s="10">
        <f>'Jr. Barrel Racing'!D22</f>
        <v>451</v>
      </c>
    </row>
    <row r="37" spans="1:11" ht="15.6" x14ac:dyDescent="0.3">
      <c r="A37" s="5">
        <f>Breakaway!A22</f>
        <v>2</v>
      </c>
      <c r="B37" s="46" t="str">
        <f>Breakaway!B22</f>
        <v>Sammy Jo Bird - Cut Bank, MT</v>
      </c>
      <c r="C37" s="345">
        <f>Breakaway!C22</f>
        <v>3.33</v>
      </c>
      <c r="D37" s="10">
        <f>Breakaway!D22</f>
        <v>1372</v>
      </c>
      <c r="F37" s="5"/>
    </row>
    <row r="38" spans="1:11" ht="15.6" x14ac:dyDescent="0.3">
      <c r="A38" s="5">
        <f>Breakaway!A23</f>
        <v>3</v>
      </c>
      <c r="B38" s="46" t="str">
        <f>Breakaway!B23</f>
        <v>Erin Jones - Chinle, AZ</v>
      </c>
      <c r="C38" s="345">
        <f>Breakaway!C23</f>
        <v>3.48</v>
      </c>
      <c r="D38" s="10">
        <f>Breakaway!D23</f>
        <v>1167</v>
      </c>
      <c r="F38" s="5"/>
      <c r="G38" s="152" t="s">
        <v>25</v>
      </c>
      <c r="H38" s="153"/>
      <c r="I38" s="154" t="s">
        <v>12</v>
      </c>
      <c r="J38" s="224" t="s">
        <v>55</v>
      </c>
    </row>
    <row r="39" spans="1:11" ht="15.6" x14ac:dyDescent="0.3">
      <c r="A39" s="410" t="s">
        <v>200</v>
      </c>
      <c r="B39" s="46" t="str">
        <f>Breakaway!B24</f>
        <v>Sierra Farland - Tonalea, AZ</v>
      </c>
      <c r="C39" s="345">
        <f>Breakaway!C24</f>
        <v>3.72</v>
      </c>
      <c r="D39" s="10">
        <f>Breakaway!D24</f>
        <v>858</v>
      </c>
      <c r="F39" s="5"/>
      <c r="G39" s="5">
        <f>'Sr. Team Roping'!A21</f>
        <v>1</v>
      </c>
      <c r="H39" s="46" t="str">
        <f>'Sr. Team Roping'!B21</f>
        <v xml:space="preserve">Larry Willie </v>
      </c>
      <c r="I39" s="48">
        <f>'Sr. Team Roping'!C21</f>
        <v>7.6</v>
      </c>
      <c r="J39" s="10">
        <f>'Sr. Team Roping'!D21</f>
        <v>658</v>
      </c>
    </row>
    <row r="40" spans="1:11" ht="15.6" x14ac:dyDescent="0.3">
      <c r="A40" s="410" t="s">
        <v>200</v>
      </c>
      <c r="B40" s="46" t="str">
        <f>Breakaway!B25</f>
        <v>Kim Jim - Shiprock, NM</v>
      </c>
      <c r="C40" s="345">
        <f>Breakaway!C25</f>
        <v>3.72</v>
      </c>
      <c r="D40" s="10">
        <f>Breakaway!D25</f>
        <v>858</v>
      </c>
      <c r="F40" s="5"/>
      <c r="G40" s="5">
        <f>'Sr. Team Roping'!A22</f>
        <v>2</v>
      </c>
      <c r="H40" s="46" t="str">
        <f>'Sr. Team Roping'!B22</f>
        <v xml:space="preserve">Larry Willie </v>
      </c>
      <c r="I40" s="48">
        <f>'Sr. Team Roping'!C22</f>
        <v>7.87</v>
      </c>
      <c r="J40" s="10">
        <f>'Sr. Team Roping'!D22</f>
        <v>494</v>
      </c>
    </row>
    <row r="41" spans="1:11" ht="15.6" x14ac:dyDescent="0.3">
      <c r="A41" s="5">
        <f>Breakaway!A26</f>
        <v>6</v>
      </c>
      <c r="B41" s="46" t="str">
        <f>Breakaway!B26</f>
        <v>Autumn Farland - Tonalea, AZ</v>
      </c>
      <c r="C41" s="345">
        <f>Breakaway!C26</f>
        <v>4.24</v>
      </c>
      <c r="D41" s="10">
        <f>Breakaway!D26</f>
        <v>549</v>
      </c>
      <c r="F41" s="5"/>
      <c r="G41" s="5">
        <f>'Sr. Team Roping'!A23</f>
        <v>3</v>
      </c>
      <c r="H41" s="46" t="str">
        <f>'Sr. Team Roping'!B23</f>
        <v xml:space="preserve">Leonard Williams Sr. </v>
      </c>
      <c r="I41" s="48">
        <f>'Sr. Team Roping'!C23</f>
        <v>8.51</v>
      </c>
      <c r="J41" s="10">
        <f>'Sr. Team Roping'!D23</f>
        <v>329</v>
      </c>
    </row>
    <row r="42" spans="1:11" ht="15.6" x14ac:dyDescent="0.3">
      <c r="A42" s="5">
        <v>7</v>
      </c>
      <c r="B42" s="46" t="str">
        <f>Breakaway!B27</f>
        <v>Fallon Doka - Fountain Hills, AZ</v>
      </c>
      <c r="C42" s="345">
        <f>Breakaway!C27</f>
        <v>5.44</v>
      </c>
      <c r="D42" s="10">
        <f>Breakaway!D27</f>
        <v>343</v>
      </c>
      <c r="F42" s="5"/>
      <c r="G42" s="5">
        <f>'Sr. Team Roping'!A24</f>
        <v>4</v>
      </c>
      <c r="H42" s="46" t="str">
        <f>'Sr. Team Roping'!B24</f>
        <v xml:space="preserve">Leonard Williams Sr. </v>
      </c>
      <c r="I42" s="48">
        <f>'Sr. Team Roping'!C24</f>
        <v>10.71</v>
      </c>
      <c r="J42" s="10">
        <f>'Sr. Team Roping'!D24</f>
        <v>165</v>
      </c>
    </row>
    <row r="43" spans="1:11" ht="15.6" x14ac:dyDescent="0.3">
      <c r="A43" s="5">
        <v>8</v>
      </c>
      <c r="B43" s="46" t="str">
        <f>Breakaway!B28</f>
        <v>Kylie Gilbert - Farmington, NM</v>
      </c>
      <c r="C43" s="345">
        <f>Breakaway!C28</f>
        <v>12.62</v>
      </c>
      <c r="D43" s="10">
        <f>Breakaway!D28</f>
        <v>137</v>
      </c>
      <c r="E43" s="5"/>
      <c r="F43" s="5"/>
    </row>
    <row r="44" spans="1:11" ht="15.6" x14ac:dyDescent="0.3">
      <c r="E44" s="5"/>
      <c r="F44" s="5"/>
      <c r="G44" s="152" t="s">
        <v>26</v>
      </c>
      <c r="H44" s="153"/>
      <c r="I44" s="154" t="s">
        <v>12</v>
      </c>
      <c r="J44" s="224" t="s">
        <v>55</v>
      </c>
    </row>
    <row r="45" spans="1:11" ht="15.6" x14ac:dyDescent="0.3">
      <c r="A45" s="1" t="s">
        <v>23</v>
      </c>
      <c r="B45" s="46"/>
      <c r="C45" s="343" t="s">
        <v>12</v>
      </c>
      <c r="D45" s="7" t="s">
        <v>55</v>
      </c>
      <c r="E45" s="5"/>
      <c r="F45" s="5"/>
      <c r="G45" s="5">
        <f>'Sr. Team Roping'!K21</f>
        <v>1</v>
      </c>
      <c r="H45" s="5" t="str">
        <f>'Sr. Team Roping'!L21</f>
        <v>Casey Green</v>
      </c>
      <c r="I45" s="48">
        <f>'Sr. Team Roping'!M21</f>
        <v>7.6</v>
      </c>
      <c r="J45" s="10">
        <f>'Sr. Team Roping'!N21</f>
        <v>658</v>
      </c>
    </row>
    <row r="46" spans="1:11" ht="15.6" x14ac:dyDescent="0.3">
      <c r="A46" s="5">
        <f>'Jr. Breakaway'!A21</f>
        <v>1</v>
      </c>
      <c r="B46" s="46" t="str">
        <f>'Jr. Breakaway'!B21</f>
        <v>Cowboy Down Fund</v>
      </c>
      <c r="C46" s="345">
        <f>'Jr. Breakaway'!C21</f>
        <v>0</v>
      </c>
      <c r="D46" s="10">
        <f>'Jr. Breakaway'!D21</f>
        <v>1128</v>
      </c>
      <c r="F46" s="5"/>
      <c r="G46" s="5">
        <f>'Sr. Team Roping'!K22</f>
        <v>2</v>
      </c>
      <c r="H46" s="5" t="str">
        <f>'Sr. Team Roping'!L22</f>
        <v>James Begay Jr</v>
      </c>
      <c r="I46" s="48">
        <f>'Sr. Team Roping'!M22</f>
        <v>7.87</v>
      </c>
      <c r="J46" s="10">
        <f>'Sr. Team Roping'!N22</f>
        <v>494</v>
      </c>
    </row>
    <row r="47" spans="1:11" ht="15.6" x14ac:dyDescent="0.3">
      <c r="A47" s="5">
        <f>'Jr. Breakaway'!A22</f>
        <v>2</v>
      </c>
      <c r="B47" s="46" t="str">
        <f>'Jr. Breakaway'!B22</f>
        <v>*No Qualified Runs*</v>
      </c>
      <c r="C47" s="345">
        <f>'Jr. Breakaway'!C22</f>
        <v>0</v>
      </c>
      <c r="D47" s="10">
        <f>'Jr. Breakaway'!D22</f>
        <v>0</v>
      </c>
      <c r="F47" s="5"/>
      <c r="G47" s="5">
        <f>'Sr. Team Roping'!K23</f>
        <v>3</v>
      </c>
      <c r="H47" s="5" t="str">
        <f>'Sr. Team Roping'!L23</f>
        <v>James Begay Jr</v>
      </c>
      <c r="I47" s="48">
        <f>'Sr. Team Roping'!M23</f>
        <v>8.51</v>
      </c>
      <c r="J47" s="10">
        <f>'Sr. Team Roping'!N23</f>
        <v>329</v>
      </c>
    </row>
    <row r="48" spans="1:11" ht="15.6" x14ac:dyDescent="0.3">
      <c r="F48" s="5"/>
      <c r="G48" s="5">
        <f>'Sr. Team Roping'!K24</f>
        <v>4</v>
      </c>
      <c r="H48" s="5" t="str">
        <f>'Sr. Team Roping'!L24</f>
        <v>Victor Begay</v>
      </c>
      <c r="I48" s="48">
        <f>'Sr. Team Roping'!M24</f>
        <v>10.71</v>
      </c>
      <c r="J48" s="10">
        <f>'Sr. Team Roping'!N24</f>
        <v>165</v>
      </c>
    </row>
    <row r="49" spans="1:10" ht="15.6" x14ac:dyDescent="0.3">
      <c r="A49" s="1" t="s">
        <v>21</v>
      </c>
      <c r="B49" s="46"/>
      <c r="C49" s="343" t="s">
        <v>12</v>
      </c>
      <c r="D49" s="7" t="s">
        <v>55</v>
      </c>
      <c r="F49" s="5"/>
    </row>
    <row r="50" spans="1:10" ht="15.6" x14ac:dyDescent="0.3">
      <c r="A50" s="5">
        <f>'Sr. Breakaway'!A21</f>
        <v>1</v>
      </c>
      <c r="B50" s="46" t="str">
        <f>'Sr. Breakaway'!B21</f>
        <v>Leon Monroe - Phoenix, AZ</v>
      </c>
      <c r="C50" s="345">
        <f>'Sr. Breakaway'!C21</f>
        <v>2.91</v>
      </c>
      <c r="D50" s="10">
        <f>'Sr. Breakaway'!D21</f>
        <v>686</v>
      </c>
      <c r="F50" s="5"/>
      <c r="G50" s="1" t="s">
        <v>18</v>
      </c>
      <c r="H50" s="46"/>
      <c r="I50" s="343" t="s">
        <v>53</v>
      </c>
      <c r="J50" s="7" t="s">
        <v>55</v>
      </c>
    </row>
    <row r="51" spans="1:10" ht="15.6" x14ac:dyDescent="0.3">
      <c r="A51" s="5">
        <f>'Sr. Breakaway'!A22</f>
        <v>2</v>
      </c>
      <c r="B51" s="46" t="str">
        <f>'Sr. Breakaway'!B22</f>
        <v>Troy Crawler - Morley, AB</v>
      </c>
      <c r="C51" s="345">
        <f>'Sr. Breakaway'!C22</f>
        <v>3</v>
      </c>
      <c r="D51" s="10">
        <f>'Sr. Breakaway'!D22</f>
        <v>515</v>
      </c>
      <c r="F51" s="5"/>
      <c r="G51" s="123">
        <v>1</v>
      </c>
      <c r="H51" s="46" t="s">
        <v>190</v>
      </c>
      <c r="I51" s="156">
        <v>80</v>
      </c>
      <c r="J51" s="10">
        <v>1276</v>
      </c>
    </row>
    <row r="52" spans="1:10" ht="15.6" x14ac:dyDescent="0.3">
      <c r="A52" s="5">
        <f>'Sr. Breakaway'!A23</f>
        <v>3</v>
      </c>
      <c r="B52" s="46" t="str">
        <f>'Sr. Breakaway'!B23</f>
        <v>Marty Jandreau - Kennebec, SD</v>
      </c>
      <c r="C52" s="345">
        <f>'Sr. Breakaway'!C23</f>
        <v>3.73</v>
      </c>
      <c r="D52" s="10">
        <f>'Sr. Breakaway'!D23</f>
        <v>343</v>
      </c>
      <c r="G52" s="123">
        <v>2</v>
      </c>
      <c r="H52" s="46" t="s">
        <v>191</v>
      </c>
      <c r="I52" s="156">
        <v>74</v>
      </c>
      <c r="J52" s="10">
        <v>1109</v>
      </c>
    </row>
    <row r="53" spans="1:10" ht="15.6" x14ac:dyDescent="0.3">
      <c r="A53" s="5">
        <f>'Sr. Breakaway'!A24</f>
        <v>4</v>
      </c>
      <c r="B53" s="46" t="str">
        <f>'Sr. Breakaway'!B24</f>
        <v>Ralph Williams - Skiatook, OK</v>
      </c>
      <c r="C53" s="345">
        <f>'Sr. Breakaway'!C24</f>
        <v>3.76</v>
      </c>
      <c r="D53" s="10">
        <f>'Sr. Breakaway'!D24</f>
        <v>172</v>
      </c>
      <c r="G53" s="123">
        <v>3</v>
      </c>
      <c r="H53" s="46" t="s">
        <v>192</v>
      </c>
      <c r="I53" s="156">
        <v>0</v>
      </c>
      <c r="J53" s="10">
        <v>1580</v>
      </c>
    </row>
    <row r="54" spans="1:10" ht="15.6" x14ac:dyDescent="0.3">
      <c r="G54" s="123">
        <v>4</v>
      </c>
      <c r="H54" s="46" t="s">
        <v>135</v>
      </c>
      <c r="I54" s="156">
        <v>0</v>
      </c>
      <c r="J54" s="10">
        <v>1581</v>
      </c>
    </row>
    <row r="55" spans="1:10" ht="15.6" x14ac:dyDescent="0.3">
      <c r="A55" s="1"/>
      <c r="B55" s="46"/>
      <c r="C55" s="343"/>
      <c r="D55" s="7"/>
    </row>
    <row r="56" spans="1:10" ht="15.6" x14ac:dyDescent="0.3">
      <c r="A56" s="9"/>
      <c r="B56" s="46"/>
      <c r="C56" s="156"/>
      <c r="D56" s="10"/>
    </row>
    <row r="57" spans="1:10" ht="15.6" x14ac:dyDescent="0.3">
      <c r="A57" s="123"/>
      <c r="B57" s="46"/>
      <c r="C57" s="156"/>
      <c r="D57" s="10"/>
    </row>
    <row r="58" spans="1:10" ht="15.6" x14ac:dyDescent="0.3">
      <c r="A58" s="123"/>
      <c r="B58" s="46"/>
      <c r="C58" s="156"/>
      <c r="D58" s="10"/>
    </row>
    <row r="59" spans="1:10" ht="15.6" x14ac:dyDescent="0.3">
      <c r="A59" s="123"/>
      <c r="B59" s="46"/>
      <c r="C59" s="156"/>
      <c r="D59" s="10"/>
      <c r="H59" s="25"/>
    </row>
    <row r="60" spans="1:10" x14ac:dyDescent="0.25">
      <c r="H60" s="25"/>
    </row>
    <row r="65" spans="2:4" x14ac:dyDescent="0.25">
      <c r="B65" s="25"/>
      <c r="D65" s="111"/>
    </row>
    <row r="67" spans="2:4" x14ac:dyDescent="0.25">
      <c r="B67" s="25"/>
      <c r="D67" s="111"/>
    </row>
    <row r="68" spans="2:4" x14ac:dyDescent="0.25">
      <c r="B68" s="25"/>
      <c r="D68" s="111"/>
    </row>
    <row r="69" spans="2:4" x14ac:dyDescent="0.25">
      <c r="B69" s="25"/>
      <c r="D69" s="111"/>
    </row>
    <row r="70" spans="2:4" x14ac:dyDescent="0.25">
      <c r="B70" s="25"/>
      <c r="D70" s="111"/>
    </row>
    <row r="71" spans="2:4" x14ac:dyDescent="0.25">
      <c r="B71" s="25"/>
    </row>
    <row r="72" spans="2:4" x14ac:dyDescent="0.25">
      <c r="B72" s="25"/>
    </row>
    <row r="73" spans="2:4" x14ac:dyDescent="0.25">
      <c r="B73" s="25"/>
    </row>
  </sheetData>
  <mergeCells count="1">
    <mergeCell ref="A1:K1"/>
  </mergeCells>
  <printOptions horizontalCentered="1"/>
  <pageMargins left="0" right="0" top="1.161637931" bottom="0" header="0" footer="0.5"/>
  <pageSetup scale="88" orientation="portrait" r:id="rId1"/>
  <headerFooter>
    <oddHeader>&amp;C&amp;"Arial Narrow,Bold"&amp;15Bill Osceola Memorial INFR Qualifier
February 10th &amp; 11th, 2023
Hollywood, Florida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topLeftCell="A8" zoomScale="90" zoomScaleNormal="100" zoomScaleSheetLayoutView="90" workbookViewId="0">
      <selection activeCell="G13" sqref="G1:N1048576"/>
    </sheetView>
  </sheetViews>
  <sheetFormatPr defaultColWidth="9.109375" defaultRowHeight="13.2" x14ac:dyDescent="0.25"/>
  <cols>
    <col min="1" max="1" width="15.6640625" style="29" customWidth="1"/>
    <col min="2" max="2" width="13.109375" style="37" customWidth="1"/>
    <col min="3" max="3" width="7.88671875" style="104" bestFit="1" customWidth="1"/>
    <col min="4" max="4" width="12.88671875" style="104" bestFit="1" customWidth="1"/>
    <col min="5" max="5" width="14.6640625" style="29" customWidth="1"/>
    <col min="6" max="6" width="6.33203125" style="29" customWidth="1"/>
    <col min="7" max="7" width="9.109375" style="33"/>
    <col min="8" max="16384" width="9.109375" style="29"/>
  </cols>
  <sheetData>
    <row r="1" spans="1:5" ht="15.6" x14ac:dyDescent="0.3">
      <c r="A1" s="393" t="s">
        <v>125</v>
      </c>
      <c r="B1" s="393"/>
      <c r="C1" s="393"/>
      <c r="D1" s="393"/>
      <c r="E1" s="393"/>
    </row>
    <row r="2" spans="1:5" ht="15.6" x14ac:dyDescent="0.3">
      <c r="A2" s="394" t="s">
        <v>127</v>
      </c>
      <c r="B2" s="394"/>
      <c r="C2" s="394"/>
      <c r="D2" s="394"/>
      <c r="E2" s="394"/>
    </row>
    <row r="3" spans="1:5" ht="15.6" x14ac:dyDescent="0.3">
      <c r="A3" s="393" t="s">
        <v>128</v>
      </c>
      <c r="B3" s="393"/>
      <c r="C3" s="393"/>
      <c r="D3" s="393"/>
      <c r="E3" s="393"/>
    </row>
    <row r="4" spans="1:5" ht="15" x14ac:dyDescent="0.25">
      <c r="A4" s="30"/>
      <c r="B4" s="31"/>
      <c r="C4" s="100"/>
      <c r="D4" s="100"/>
    </row>
    <row r="5" spans="1:5" ht="15.6" x14ac:dyDescent="0.3">
      <c r="A5" s="393" t="s">
        <v>56</v>
      </c>
      <c r="B5" s="393"/>
      <c r="C5" s="393"/>
      <c r="D5" s="393"/>
      <c r="E5" s="393"/>
    </row>
    <row r="6" spans="1:5" ht="15.6" x14ac:dyDescent="0.3">
      <c r="A6" s="32"/>
      <c r="B6" s="28"/>
      <c r="C6" s="101"/>
      <c r="D6" s="101"/>
    </row>
    <row r="7" spans="1:5" ht="15.6" x14ac:dyDescent="0.3">
      <c r="A7" s="32" t="s">
        <v>28</v>
      </c>
      <c r="B7" s="109" t="s">
        <v>90</v>
      </c>
      <c r="C7" s="101" t="s">
        <v>58</v>
      </c>
      <c r="D7" s="101" t="s">
        <v>5</v>
      </c>
    </row>
    <row r="8" spans="1:5" ht="15" x14ac:dyDescent="0.25">
      <c r="A8" s="30" t="s">
        <v>59</v>
      </c>
      <c r="B8" s="144">
        <f>Bareback!C5</f>
        <v>5</v>
      </c>
      <c r="C8" s="145">
        <v>15</v>
      </c>
      <c r="D8" s="145">
        <f t="shared" ref="D8:D13" si="0">B8*C8</f>
        <v>75</v>
      </c>
      <c r="E8" s="146"/>
    </row>
    <row r="9" spans="1:5" ht="15" x14ac:dyDescent="0.25">
      <c r="A9" s="30" t="s">
        <v>62</v>
      </c>
      <c r="B9" s="144">
        <f>'Saddle Bronc'!C5</f>
        <v>7</v>
      </c>
      <c r="C9" s="145">
        <v>15</v>
      </c>
      <c r="D9" s="145">
        <f t="shared" si="0"/>
        <v>105</v>
      </c>
      <c r="E9" s="146"/>
    </row>
    <row r="10" spans="1:5" ht="15" x14ac:dyDescent="0.25">
      <c r="A10" s="30" t="s">
        <v>66</v>
      </c>
      <c r="B10" s="144">
        <f>'Bull Riding'!C5</f>
        <v>9</v>
      </c>
      <c r="C10" s="145">
        <v>15</v>
      </c>
      <c r="D10" s="145">
        <f t="shared" si="0"/>
        <v>135</v>
      </c>
      <c r="E10" s="146"/>
    </row>
    <row r="11" spans="1:5" ht="15" x14ac:dyDescent="0.25">
      <c r="A11" s="30" t="s">
        <v>60</v>
      </c>
      <c r="B11" s="144">
        <f>'Steer Wrestling'!C5</f>
        <v>14</v>
      </c>
      <c r="C11" s="145">
        <v>15</v>
      </c>
      <c r="D11" s="145">
        <f>B11*C11</f>
        <v>210</v>
      </c>
      <c r="E11" s="146"/>
    </row>
    <row r="12" spans="1:5" ht="15" x14ac:dyDescent="0.25">
      <c r="A12" s="30" t="s">
        <v>63</v>
      </c>
      <c r="B12" s="144">
        <f>'Tie Down'!C5</f>
        <v>18</v>
      </c>
      <c r="C12" s="145">
        <v>15</v>
      </c>
      <c r="D12" s="145">
        <f t="shared" si="0"/>
        <v>270</v>
      </c>
      <c r="E12" s="146"/>
    </row>
    <row r="13" spans="1:5" ht="15" x14ac:dyDescent="0.25">
      <c r="A13" s="30" t="s">
        <v>61</v>
      </c>
      <c r="B13" s="144">
        <f>Breakaway!C5</f>
        <v>23</v>
      </c>
      <c r="C13" s="145">
        <v>15</v>
      </c>
      <c r="D13" s="145">
        <f t="shared" si="0"/>
        <v>345</v>
      </c>
      <c r="E13" s="146"/>
    </row>
    <row r="14" spans="1:5" ht="15" x14ac:dyDescent="0.25">
      <c r="A14" s="30" t="s">
        <v>64</v>
      </c>
      <c r="B14" s="144">
        <f>'Open Teams'!C5</f>
        <v>44</v>
      </c>
      <c r="C14" s="145">
        <v>15</v>
      </c>
      <c r="D14" s="145">
        <f t="shared" ref="D14:D20" si="1">B14*C14</f>
        <v>660</v>
      </c>
      <c r="E14" s="146"/>
    </row>
    <row r="15" spans="1:5" ht="15" x14ac:dyDescent="0.25">
      <c r="A15" s="30" t="s">
        <v>65</v>
      </c>
      <c r="B15" s="144">
        <f>'Open Teams'!M5</f>
        <v>44</v>
      </c>
      <c r="C15" s="145">
        <v>15</v>
      </c>
      <c r="D15" s="145">
        <f t="shared" si="1"/>
        <v>660</v>
      </c>
      <c r="E15" s="146"/>
    </row>
    <row r="16" spans="1:5" ht="15" x14ac:dyDescent="0.25">
      <c r="A16" s="30" t="s">
        <v>68</v>
      </c>
      <c r="B16" s="144">
        <f>'Jr. Breakaway'!C5</f>
        <v>4</v>
      </c>
      <c r="C16" s="145">
        <v>15</v>
      </c>
      <c r="D16" s="145">
        <f>B16*C16</f>
        <v>60</v>
      </c>
      <c r="E16" s="146"/>
    </row>
    <row r="17" spans="1:11" ht="15" x14ac:dyDescent="0.25">
      <c r="A17" s="30" t="s">
        <v>67</v>
      </c>
      <c r="B17" s="144">
        <f>'Jr. Bull Riding'!C5</f>
        <v>0</v>
      </c>
      <c r="C17" s="145">
        <v>15</v>
      </c>
      <c r="D17" s="145">
        <f t="shared" si="1"/>
        <v>0</v>
      </c>
      <c r="E17" s="146"/>
    </row>
    <row r="18" spans="1:11" ht="15" x14ac:dyDescent="0.25">
      <c r="A18" s="30" t="s">
        <v>70</v>
      </c>
      <c r="B18" s="144">
        <f>'Sr. Breakaway'!C5</f>
        <v>11</v>
      </c>
      <c r="C18" s="145">
        <v>15</v>
      </c>
      <c r="D18" s="147">
        <f>B18*C18</f>
        <v>165</v>
      </c>
      <c r="E18" s="146"/>
    </row>
    <row r="19" spans="1:11" ht="15" x14ac:dyDescent="0.25">
      <c r="A19" s="30" t="s">
        <v>69</v>
      </c>
      <c r="B19" s="144">
        <f>'Sr. Team Roping'!C5</f>
        <v>10</v>
      </c>
      <c r="C19" s="145">
        <v>15</v>
      </c>
      <c r="D19" s="145">
        <f t="shared" si="1"/>
        <v>150</v>
      </c>
      <c r="E19" s="146"/>
    </row>
    <row r="20" spans="1:11" ht="15" x14ac:dyDescent="0.25">
      <c r="A20" s="30" t="s">
        <v>79</v>
      </c>
      <c r="B20" s="144">
        <f>'Sr. Team Roping'!M5</f>
        <v>10</v>
      </c>
      <c r="C20" s="145">
        <v>15</v>
      </c>
      <c r="D20" s="148">
        <f t="shared" si="1"/>
        <v>150</v>
      </c>
      <c r="E20" s="146"/>
    </row>
    <row r="21" spans="1:11" ht="15" x14ac:dyDescent="0.25">
      <c r="A21" s="30"/>
      <c r="B21" s="31"/>
      <c r="C21" s="100"/>
      <c r="D21" s="100">
        <f>SUM(D8:D20)</f>
        <v>2985</v>
      </c>
    </row>
    <row r="22" spans="1:11" ht="15" x14ac:dyDescent="0.25">
      <c r="B22" s="29"/>
      <c r="C22" s="29"/>
      <c r="D22" s="357">
        <v>-2300</v>
      </c>
      <c r="E22" s="320" t="s">
        <v>30</v>
      </c>
      <c r="F22" s="33"/>
    </row>
    <row r="23" spans="1:11" ht="15.6" x14ac:dyDescent="0.3">
      <c r="B23" s="29"/>
      <c r="C23" s="29"/>
      <c r="D23" s="358">
        <f>D21+D22</f>
        <v>685</v>
      </c>
      <c r="E23" s="320"/>
      <c r="F23" s="33"/>
      <c r="I23" s="217"/>
      <c r="J23" s="217"/>
      <c r="K23" s="217"/>
    </row>
    <row r="24" spans="1:11" ht="15" x14ac:dyDescent="0.25">
      <c r="B24" s="29"/>
      <c r="C24" s="29"/>
      <c r="D24" s="319"/>
      <c r="E24" s="320"/>
      <c r="F24" s="33"/>
      <c r="I24" s="217"/>
      <c r="J24" s="217"/>
      <c r="K24" s="217"/>
    </row>
    <row r="25" spans="1:11" ht="15" customHeight="1" x14ac:dyDescent="0.25">
      <c r="B25" s="29"/>
      <c r="C25" s="33"/>
      <c r="D25" s="319"/>
      <c r="E25" s="320"/>
      <c r="F25" s="33"/>
      <c r="I25" s="217"/>
      <c r="J25" s="217"/>
      <c r="K25" s="217"/>
    </row>
    <row r="26" spans="1:11" ht="15" customHeight="1" x14ac:dyDescent="0.3">
      <c r="B26" s="29"/>
      <c r="C26" s="33"/>
      <c r="D26" s="358"/>
      <c r="E26" s="359"/>
      <c r="F26" s="33"/>
      <c r="I26" s="217"/>
      <c r="J26" s="217"/>
      <c r="K26" s="217"/>
    </row>
    <row r="27" spans="1:11" ht="17.399999999999999" x14ac:dyDescent="0.3">
      <c r="B27" s="29"/>
      <c r="C27" s="33"/>
      <c r="D27" s="321"/>
      <c r="E27" s="322"/>
      <c r="F27" s="33"/>
      <c r="I27" s="217"/>
      <c r="J27" s="217"/>
      <c r="K27" s="217"/>
    </row>
    <row r="28" spans="1:11" x14ac:dyDescent="0.25">
      <c r="B28" s="29"/>
      <c r="C28" s="29"/>
      <c r="D28" s="33"/>
      <c r="E28" s="33"/>
      <c r="F28" s="33"/>
      <c r="I28" s="217"/>
      <c r="J28" s="217"/>
      <c r="K28" s="217"/>
    </row>
    <row r="29" spans="1:11" x14ac:dyDescent="0.25">
      <c r="B29" s="29"/>
      <c r="C29" s="29"/>
      <c r="D29" s="251"/>
      <c r="E29" s="217"/>
      <c r="I29" s="217"/>
      <c r="J29" s="217"/>
      <c r="K29" s="217"/>
    </row>
    <row r="30" spans="1:11" x14ac:dyDescent="0.25">
      <c r="A30" s="34"/>
      <c r="B30" s="34"/>
      <c r="C30" s="34"/>
      <c r="D30" s="34"/>
      <c r="E30" s="34"/>
      <c r="I30" s="217"/>
      <c r="J30" s="217"/>
      <c r="K30" s="217"/>
    </row>
    <row r="31" spans="1:11" s="30" customFormat="1" ht="15" x14ac:dyDescent="0.25">
      <c r="A31" s="30" t="s">
        <v>117</v>
      </c>
      <c r="B31" s="31"/>
      <c r="C31" s="100"/>
      <c r="D31" s="100"/>
      <c r="G31" s="36"/>
      <c r="I31" s="217"/>
      <c r="J31" s="217"/>
      <c r="K31" s="217"/>
    </row>
    <row r="32" spans="1:11" s="30" customFormat="1" ht="15" x14ac:dyDescent="0.25">
      <c r="B32" s="31"/>
      <c r="C32" s="100"/>
      <c r="D32" s="100"/>
      <c r="G32" s="36"/>
    </row>
    <row r="33" spans="1:7" x14ac:dyDescent="0.25">
      <c r="A33" s="34"/>
      <c r="B33" s="35"/>
      <c r="C33" s="103"/>
      <c r="D33" s="103"/>
      <c r="E33" s="34"/>
    </row>
    <row r="34" spans="1:7" s="30" customFormat="1" ht="15" x14ac:dyDescent="0.25">
      <c r="A34" s="30" t="s">
        <v>129</v>
      </c>
      <c r="B34" s="31"/>
      <c r="C34" s="100"/>
      <c r="D34" s="100"/>
      <c r="G34" s="36"/>
    </row>
  </sheetData>
  <mergeCells count="4">
    <mergeCell ref="A1:E1"/>
    <mergeCell ref="A2:E2"/>
    <mergeCell ref="A3:E3"/>
    <mergeCell ref="A5:E5"/>
  </mergeCells>
  <printOptions horizontalCentered="1"/>
  <pageMargins left="0.25" right="0.25" top="1" bottom="1" header="0.3" footer="0.3"/>
  <pageSetup scale="120" orientation="portrait" r:id="rId1"/>
  <rowBreaks count="2" manualBreakCount="2">
    <brk id="36" max="16383" man="1"/>
    <brk id="42" max="16383" man="1"/>
  </rowBreaks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view="pageBreakPreview" topLeftCell="A51" zoomScale="90" zoomScaleNormal="100" zoomScaleSheetLayoutView="90" workbookViewId="0">
      <selection activeCell="A40" sqref="A40"/>
    </sheetView>
  </sheetViews>
  <sheetFormatPr defaultColWidth="9.109375" defaultRowHeight="17.399999999999999" x14ac:dyDescent="0.3"/>
  <cols>
    <col min="1" max="1" width="10.6640625" style="38" bestFit="1" customWidth="1"/>
    <col min="2" max="2" width="13.88671875" style="38" bestFit="1" customWidth="1"/>
    <col min="3" max="3" width="10.6640625" style="38" bestFit="1" customWidth="1"/>
    <col min="4" max="4" width="14.88671875" style="38" bestFit="1" customWidth="1"/>
    <col min="5" max="6" width="9.109375" style="38"/>
    <col min="7" max="9" width="7.88671875" style="38" customWidth="1"/>
    <col min="10" max="16384" width="9.109375" style="38"/>
  </cols>
  <sheetData>
    <row r="1" spans="1:9" x14ac:dyDescent="0.3">
      <c r="A1" s="395" t="s">
        <v>125</v>
      </c>
      <c r="B1" s="395"/>
      <c r="C1" s="395"/>
      <c r="D1" s="395"/>
      <c r="E1" s="395"/>
      <c r="F1" s="395"/>
      <c r="G1" s="395"/>
      <c r="H1" s="395"/>
      <c r="I1" s="395"/>
    </row>
    <row r="2" spans="1:9" x14ac:dyDescent="0.3">
      <c r="A2" s="396" t="s">
        <v>127</v>
      </c>
      <c r="B2" s="396"/>
      <c r="C2" s="396"/>
      <c r="D2" s="396"/>
      <c r="E2" s="396"/>
      <c r="F2" s="396"/>
      <c r="G2" s="396"/>
      <c r="H2" s="396"/>
      <c r="I2" s="396"/>
    </row>
    <row r="3" spans="1:9" x14ac:dyDescent="0.3">
      <c r="A3" s="395" t="s">
        <v>128</v>
      </c>
      <c r="B3" s="395"/>
      <c r="C3" s="395"/>
      <c r="D3" s="395"/>
      <c r="E3" s="395"/>
      <c r="F3" s="395"/>
      <c r="G3" s="395"/>
      <c r="H3" s="395"/>
      <c r="I3" s="395"/>
    </row>
    <row r="4" spans="1:9" x14ac:dyDescent="0.3">
      <c r="B4" s="39"/>
      <c r="C4" s="39"/>
      <c r="D4" s="39"/>
    </row>
    <row r="5" spans="1:9" x14ac:dyDescent="0.3">
      <c r="A5" s="395" t="s">
        <v>78</v>
      </c>
      <c r="B5" s="395"/>
      <c r="C5" s="395"/>
      <c r="D5" s="395"/>
      <c r="E5" s="395"/>
      <c r="F5" s="395"/>
      <c r="G5" s="395"/>
      <c r="H5" s="395"/>
      <c r="I5" s="395"/>
    </row>
    <row r="7" spans="1:9" x14ac:dyDescent="0.3">
      <c r="A7" s="232">
        <v>199</v>
      </c>
      <c r="B7" s="233" t="s">
        <v>57</v>
      </c>
      <c r="C7" s="233"/>
      <c r="D7" s="233"/>
    </row>
    <row r="8" spans="1:9" x14ac:dyDescent="0.3">
      <c r="A8" s="40">
        <v>4</v>
      </c>
    </row>
    <row r="9" spans="1:9" x14ac:dyDescent="0.3">
      <c r="A9" s="52">
        <f>A7*A8</f>
        <v>796</v>
      </c>
      <c r="B9" s="229" t="s">
        <v>93</v>
      </c>
    </row>
    <row r="10" spans="1:9" x14ac:dyDescent="0.3">
      <c r="A10" s="52"/>
    </row>
    <row r="12" spans="1:9" x14ac:dyDescent="0.3">
      <c r="A12" s="43"/>
      <c r="B12" s="43"/>
      <c r="C12" s="43"/>
      <c r="D12" s="43"/>
      <c r="E12" s="43"/>
      <c r="F12" s="43"/>
    </row>
    <row r="13" spans="1:9" x14ac:dyDescent="0.3">
      <c r="A13" s="38" t="s">
        <v>88</v>
      </c>
    </row>
    <row r="16" spans="1:9" x14ac:dyDescent="0.3">
      <c r="A16" s="43"/>
      <c r="B16" s="43"/>
      <c r="C16" s="43"/>
      <c r="D16" s="43"/>
      <c r="E16" s="43"/>
      <c r="F16" s="43"/>
    </row>
    <row r="17" spans="1:6" x14ac:dyDescent="0.3">
      <c r="A17" s="38" t="s">
        <v>89</v>
      </c>
    </row>
    <row r="21" spans="1:6" x14ac:dyDescent="0.3">
      <c r="A21" s="51">
        <v>125</v>
      </c>
      <c r="B21" s="125" t="s">
        <v>119</v>
      </c>
      <c r="C21" s="233"/>
      <c r="D21" s="233"/>
    </row>
    <row r="22" spans="1:6" x14ac:dyDescent="0.3">
      <c r="A22" s="40">
        <v>125</v>
      </c>
      <c r="B22" s="312" t="s">
        <v>120</v>
      </c>
    </row>
    <row r="23" spans="1:6" x14ac:dyDescent="0.3">
      <c r="A23" s="52">
        <f>SUM(A21:A22)</f>
        <v>250</v>
      </c>
      <c r="B23" s="230" t="s">
        <v>114</v>
      </c>
      <c r="C23" s="229"/>
    </row>
    <row r="24" spans="1:6" x14ac:dyDescent="0.3">
      <c r="A24" s="52"/>
      <c r="B24" s="230"/>
      <c r="C24" s="229"/>
    </row>
    <row r="25" spans="1:6" x14ac:dyDescent="0.3">
      <c r="A25" s="52"/>
      <c r="B25" s="230"/>
      <c r="C25" s="229"/>
    </row>
    <row r="26" spans="1:6" x14ac:dyDescent="0.3">
      <c r="A26" s="42"/>
    </row>
    <row r="27" spans="1:6" x14ac:dyDescent="0.3">
      <c r="A27" s="43"/>
      <c r="B27" s="43"/>
      <c r="C27" s="43"/>
      <c r="D27" s="43"/>
      <c r="E27" s="43"/>
      <c r="F27" s="43"/>
    </row>
    <row r="28" spans="1:6" x14ac:dyDescent="0.3">
      <c r="A28" s="38" t="s">
        <v>108</v>
      </c>
    </row>
    <row r="31" spans="1:6" x14ac:dyDescent="0.3">
      <c r="A31" s="43"/>
      <c r="B31" s="43"/>
      <c r="C31" s="43"/>
      <c r="D31" s="43"/>
      <c r="E31" s="43"/>
      <c r="F31" s="43"/>
    </row>
    <row r="32" spans="1:6" x14ac:dyDescent="0.3">
      <c r="A32" s="38" t="s">
        <v>109</v>
      </c>
    </row>
    <row r="35" spans="1:12" x14ac:dyDescent="0.3">
      <c r="A35" s="395" t="s">
        <v>71</v>
      </c>
      <c r="B35" s="395"/>
      <c r="C35" s="395"/>
      <c r="D35" s="395"/>
      <c r="E35" s="395"/>
      <c r="F35" s="395"/>
      <c r="G35" s="395"/>
      <c r="H35" s="395"/>
      <c r="I35" s="395"/>
      <c r="L35" s="38">
        <f>2400-800</f>
        <v>1600</v>
      </c>
    </row>
    <row r="37" spans="1:12" x14ac:dyDescent="0.3">
      <c r="A37" s="38">
        <v>207</v>
      </c>
      <c r="B37" s="38" t="s">
        <v>57</v>
      </c>
    </row>
    <row r="38" spans="1:12" x14ac:dyDescent="0.3">
      <c r="A38" s="40">
        <v>5</v>
      </c>
    </row>
    <row r="39" spans="1:12" x14ac:dyDescent="0.3">
      <c r="A39" s="41">
        <f>A37*A38</f>
        <v>1035</v>
      </c>
      <c r="B39" s="38" t="s">
        <v>72</v>
      </c>
      <c r="I39" s="44"/>
    </row>
    <row r="40" spans="1:12" x14ac:dyDescent="0.3">
      <c r="A40" s="40">
        <v>220</v>
      </c>
      <c r="B40" s="44" t="s">
        <v>87</v>
      </c>
      <c r="I40" s="44"/>
    </row>
    <row r="41" spans="1:12" x14ac:dyDescent="0.3">
      <c r="A41" s="52">
        <f>A39+A40</f>
        <v>1255</v>
      </c>
      <c r="B41" s="52" t="s">
        <v>5</v>
      </c>
      <c r="I41" s="44"/>
    </row>
    <row r="42" spans="1:12" x14ac:dyDescent="0.3">
      <c r="A42" s="52"/>
      <c r="B42" s="326"/>
      <c r="C42" s="326"/>
      <c r="D42" s="326"/>
      <c r="E42" s="326"/>
      <c r="F42" s="326"/>
      <c r="G42" s="326"/>
      <c r="H42" s="44"/>
      <c r="I42" s="44"/>
    </row>
    <row r="43" spans="1:12" x14ac:dyDescent="0.3">
      <c r="A43" s="51"/>
      <c r="I43" s="44"/>
    </row>
    <row r="44" spans="1:12" x14ac:dyDescent="0.3">
      <c r="A44" s="51"/>
      <c r="I44" s="44"/>
    </row>
    <row r="45" spans="1:12" x14ac:dyDescent="0.3">
      <c r="I45" s="44"/>
    </row>
    <row r="46" spans="1:12" x14ac:dyDescent="0.3">
      <c r="A46" s="43"/>
      <c r="B46" s="43"/>
      <c r="C46" s="43"/>
      <c r="D46" s="43"/>
      <c r="E46" s="43"/>
      <c r="F46" s="43"/>
      <c r="I46" s="44"/>
    </row>
    <row r="47" spans="1:12" x14ac:dyDescent="0.3">
      <c r="A47" s="38" t="s">
        <v>129</v>
      </c>
      <c r="I47" s="44"/>
    </row>
    <row r="49" spans="1:9" x14ac:dyDescent="0.3">
      <c r="A49" s="395" t="s">
        <v>118</v>
      </c>
      <c r="B49" s="395"/>
      <c r="C49" s="395"/>
      <c r="D49" s="395"/>
      <c r="E49" s="395"/>
      <c r="F49" s="395"/>
      <c r="G49" s="395"/>
      <c r="H49" s="395"/>
      <c r="I49" s="395"/>
    </row>
    <row r="50" spans="1:9" s="44" customFormat="1" x14ac:dyDescent="0.3">
      <c r="A50" s="53"/>
      <c r="B50" s="53"/>
      <c r="C50" s="53"/>
      <c r="D50" s="53"/>
    </row>
    <row r="51" spans="1:9" s="44" customFormat="1" x14ac:dyDescent="0.3">
      <c r="A51" s="51" t="s">
        <v>16</v>
      </c>
      <c r="C51" s="51"/>
      <c r="D51" s="352">
        <v>52</v>
      </c>
    </row>
    <row r="52" spans="1:9" s="44" customFormat="1" x14ac:dyDescent="0.3">
      <c r="A52" s="51" t="s">
        <v>17</v>
      </c>
      <c r="C52" s="51"/>
      <c r="D52" s="324">
        <v>186</v>
      </c>
    </row>
    <row r="53" spans="1:9" s="44" customFormat="1" x14ac:dyDescent="0.3">
      <c r="A53" s="52"/>
      <c r="D53" s="323">
        <f>SUM(D51:D52)</f>
        <v>238</v>
      </c>
    </row>
    <row r="54" spans="1:9" s="44" customFormat="1" x14ac:dyDescent="0.3">
      <c r="A54" s="52"/>
      <c r="D54" s="252"/>
    </row>
    <row r="55" spans="1:9" s="44" customFormat="1" x14ac:dyDescent="0.3">
      <c r="A55" s="52"/>
      <c r="D55" s="252"/>
    </row>
    <row r="56" spans="1:9" x14ac:dyDescent="0.3">
      <c r="A56" s="43"/>
      <c r="B56" s="43"/>
      <c r="C56" s="43"/>
      <c r="D56" s="43"/>
      <c r="E56" s="43"/>
      <c r="F56" s="43"/>
      <c r="I56" s="44"/>
    </row>
    <row r="57" spans="1:9" x14ac:dyDescent="0.3">
      <c r="A57" s="38" t="s">
        <v>117</v>
      </c>
      <c r="I57" s="44"/>
    </row>
    <row r="58" spans="1:9" x14ac:dyDescent="0.3">
      <c r="I58" s="44"/>
    </row>
    <row r="59" spans="1:9" x14ac:dyDescent="0.3">
      <c r="I59" s="44"/>
    </row>
    <row r="60" spans="1:9" x14ac:dyDescent="0.3">
      <c r="A60" s="43"/>
      <c r="B60" s="43"/>
      <c r="C60" s="43"/>
      <c r="D60" s="43"/>
      <c r="E60" s="43"/>
      <c r="F60" s="43"/>
      <c r="I60" s="44"/>
    </row>
    <row r="61" spans="1:9" x14ac:dyDescent="0.3">
      <c r="A61" s="38" t="s">
        <v>129</v>
      </c>
      <c r="I61" s="44"/>
    </row>
    <row r="62" spans="1:9" x14ac:dyDescent="0.3">
      <c r="I62" s="44"/>
    </row>
    <row r="63" spans="1:9" x14ac:dyDescent="0.3">
      <c r="A63" s="395" t="s">
        <v>94</v>
      </c>
      <c r="B63" s="395"/>
      <c r="C63" s="395"/>
      <c r="D63" s="395"/>
      <c r="E63" s="395"/>
      <c r="F63" s="395"/>
    </row>
    <row r="64" spans="1:9" x14ac:dyDescent="0.3">
      <c r="A64" s="395" t="s">
        <v>95</v>
      </c>
      <c r="B64" s="395"/>
      <c r="C64" s="395"/>
      <c r="D64" s="395"/>
      <c r="E64" s="395"/>
      <c r="F64" s="395"/>
    </row>
    <row r="65" spans="1:6" x14ac:dyDescent="0.3">
      <c r="A65" s="53"/>
      <c r="B65" s="53"/>
      <c r="C65" s="53"/>
      <c r="D65" s="53"/>
      <c r="E65" s="44"/>
      <c r="F65" s="44"/>
    </row>
    <row r="66" spans="1:6" x14ac:dyDescent="0.3">
      <c r="A66" s="51" t="s">
        <v>16</v>
      </c>
      <c r="B66" s="44"/>
      <c r="C66" s="51"/>
      <c r="D66" s="352">
        <v>52</v>
      </c>
      <c r="E66" s="44"/>
      <c r="F66" s="44"/>
    </row>
    <row r="67" spans="1:6" x14ac:dyDescent="0.3">
      <c r="A67" s="51" t="s">
        <v>17</v>
      </c>
      <c r="B67" s="44"/>
      <c r="C67" s="51"/>
      <c r="D67" s="324">
        <v>186</v>
      </c>
      <c r="E67" s="44"/>
      <c r="F67" s="44"/>
    </row>
    <row r="68" spans="1:6" x14ac:dyDescent="0.3">
      <c r="A68" s="52"/>
      <c r="B68" s="44"/>
      <c r="C68" s="44"/>
      <c r="D68" s="323">
        <f>SUM(D66:D67)</f>
        <v>238</v>
      </c>
      <c r="E68" s="44"/>
      <c r="F68" s="44"/>
    </row>
    <row r="69" spans="1:6" x14ac:dyDescent="0.3">
      <c r="A69" s="52"/>
      <c r="B69" s="44"/>
      <c r="C69" s="44"/>
      <c r="D69" s="323"/>
      <c r="E69" s="44"/>
      <c r="F69" s="44"/>
    </row>
    <row r="70" spans="1:6" x14ac:dyDescent="0.3">
      <c r="A70" s="52"/>
      <c r="B70" s="44"/>
      <c r="C70" s="44"/>
      <c r="D70" s="323"/>
      <c r="E70" s="44"/>
      <c r="F70" s="44"/>
    </row>
    <row r="71" spans="1:6" x14ac:dyDescent="0.3">
      <c r="A71" s="51"/>
      <c r="B71" s="44"/>
      <c r="C71" s="51"/>
      <c r="D71" s="44"/>
      <c r="E71" s="44"/>
      <c r="F71" s="44"/>
    </row>
    <row r="72" spans="1:6" x14ac:dyDescent="0.3">
      <c r="A72" s="43"/>
      <c r="B72" s="43"/>
      <c r="C72" s="43"/>
      <c r="D72" s="43"/>
      <c r="E72" s="43"/>
      <c r="F72" s="43"/>
    </row>
    <row r="73" spans="1:6" x14ac:dyDescent="0.3">
      <c r="A73" s="38" t="s">
        <v>96</v>
      </c>
    </row>
    <row r="76" spans="1:6" x14ac:dyDescent="0.3">
      <c r="A76" s="43"/>
      <c r="B76" s="43"/>
      <c r="C76" s="43"/>
      <c r="D76" s="43"/>
      <c r="E76" s="43"/>
      <c r="F76" s="43"/>
    </row>
    <row r="77" spans="1:6" x14ac:dyDescent="0.3">
      <c r="A77" s="38" t="s">
        <v>129</v>
      </c>
    </row>
  </sheetData>
  <mergeCells count="8">
    <mergeCell ref="A63:F63"/>
    <mergeCell ref="A64:F64"/>
    <mergeCell ref="A1:I1"/>
    <mergeCell ref="A2:I2"/>
    <mergeCell ref="A3:I3"/>
    <mergeCell ref="A5:I5"/>
    <mergeCell ref="A35:I35"/>
    <mergeCell ref="A49:I49"/>
  </mergeCells>
  <pageMargins left="0.7" right="0.7" top="0.75" bottom="0.75" header="0.3" footer="0.3"/>
  <pageSetup orientation="portrait" r:id="rId1"/>
  <rowBreaks count="4" manualBreakCount="4">
    <brk id="19" max="8" man="1"/>
    <brk id="33" max="8" man="1"/>
    <brk id="48" max="16383" man="1"/>
    <brk id="62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view="pageBreakPreview" zoomScale="110" zoomScaleNormal="100" zoomScaleSheetLayoutView="110" workbookViewId="0">
      <selection activeCell="D26" sqref="D26"/>
    </sheetView>
  </sheetViews>
  <sheetFormatPr defaultColWidth="9.109375" defaultRowHeight="13.2" x14ac:dyDescent="0.25"/>
  <cols>
    <col min="1" max="1" width="15.44140625" style="29" customWidth="1"/>
    <col min="2" max="2" width="14.88671875" style="37" bestFit="1" customWidth="1"/>
    <col min="3" max="3" width="11.109375" style="104" customWidth="1"/>
    <col min="4" max="4" width="10.88671875" style="37" bestFit="1" customWidth="1"/>
    <col min="5" max="5" width="11.6640625" style="29" customWidth="1"/>
    <col min="6" max="6" width="12" style="29" customWidth="1"/>
    <col min="7" max="7" width="9.109375" style="33"/>
    <col min="8" max="16384" width="9.109375" style="29"/>
  </cols>
  <sheetData>
    <row r="1" spans="1:9" ht="17.399999999999999" x14ac:dyDescent="0.3">
      <c r="A1" s="395" t="s">
        <v>125</v>
      </c>
      <c r="B1" s="395"/>
      <c r="C1" s="395"/>
      <c r="D1" s="395"/>
      <c r="E1" s="395"/>
      <c r="F1" s="395"/>
      <c r="G1" s="157"/>
      <c r="H1" s="157"/>
      <c r="I1" s="157"/>
    </row>
    <row r="2" spans="1:9" ht="17.399999999999999" x14ac:dyDescent="0.3">
      <c r="A2" s="396" t="s">
        <v>130</v>
      </c>
      <c r="B2" s="396"/>
      <c r="C2" s="396"/>
      <c r="D2" s="396"/>
      <c r="E2" s="396"/>
      <c r="F2" s="396"/>
      <c r="G2" s="158"/>
      <c r="H2" s="158"/>
      <c r="I2" s="158"/>
    </row>
    <row r="3" spans="1:9" ht="17.399999999999999" x14ac:dyDescent="0.3">
      <c r="A3" s="395" t="s">
        <v>131</v>
      </c>
      <c r="B3" s="395"/>
      <c r="C3" s="395"/>
      <c r="D3" s="395"/>
      <c r="E3" s="395"/>
      <c r="F3" s="395"/>
      <c r="G3" s="157"/>
      <c r="H3" s="157"/>
      <c r="I3" s="157"/>
    </row>
    <row r="4" spans="1:9" ht="7.5" customHeight="1" x14ac:dyDescent="0.25">
      <c r="A4" s="30"/>
      <c r="B4" s="31"/>
      <c r="C4" s="100"/>
      <c r="D4" s="31"/>
    </row>
    <row r="5" spans="1:9" ht="15.6" x14ac:dyDescent="0.3">
      <c r="A5" s="393" t="s">
        <v>73</v>
      </c>
      <c r="B5" s="393"/>
      <c r="C5" s="393"/>
      <c r="D5" s="393"/>
      <c r="E5" s="393"/>
      <c r="F5" s="393"/>
    </row>
    <row r="6" spans="1:9" ht="10.5" customHeight="1" x14ac:dyDescent="0.3">
      <c r="A6" s="32"/>
      <c r="B6" s="99"/>
      <c r="C6" s="101"/>
      <c r="D6" s="99"/>
    </row>
    <row r="7" spans="1:9" ht="31.2" x14ac:dyDescent="0.3">
      <c r="A7" s="32" t="s">
        <v>28</v>
      </c>
      <c r="B7" s="99" t="s">
        <v>57</v>
      </c>
      <c r="C7" s="102" t="s">
        <v>73</v>
      </c>
      <c r="D7" s="99" t="s">
        <v>5</v>
      </c>
    </row>
    <row r="8" spans="1:9" ht="15" x14ac:dyDescent="0.25">
      <c r="A8" s="149" t="s">
        <v>59</v>
      </c>
      <c r="B8" s="144">
        <f>Bareback!C5</f>
        <v>5</v>
      </c>
      <c r="C8" s="145">
        <f>Bareback!E12</f>
        <v>330</v>
      </c>
      <c r="D8" s="145">
        <f t="shared" ref="D8:D22" si="0">C8</f>
        <v>330</v>
      </c>
    </row>
    <row r="9" spans="1:9" ht="15" x14ac:dyDescent="0.25">
      <c r="A9" s="149" t="s">
        <v>62</v>
      </c>
      <c r="B9" s="144">
        <f>'Saddle Bronc'!C5</f>
        <v>7</v>
      </c>
      <c r="C9" s="145">
        <f>'Saddle Bronc'!E12</f>
        <v>342</v>
      </c>
      <c r="D9" s="145">
        <f t="shared" si="0"/>
        <v>342</v>
      </c>
    </row>
    <row r="10" spans="1:9" ht="15" x14ac:dyDescent="0.25">
      <c r="A10" s="149" t="s">
        <v>66</v>
      </c>
      <c r="B10" s="144">
        <f>'Bull Riding'!C5</f>
        <v>9</v>
      </c>
      <c r="C10" s="145">
        <f>'Bull Riding'!E12</f>
        <v>354</v>
      </c>
      <c r="D10" s="145">
        <f t="shared" si="0"/>
        <v>354</v>
      </c>
    </row>
    <row r="11" spans="1:9" ht="15" x14ac:dyDescent="0.25">
      <c r="A11" s="149" t="s">
        <v>60</v>
      </c>
      <c r="B11" s="144">
        <f>'Steer Wrestling'!C5</f>
        <v>14</v>
      </c>
      <c r="C11" s="145">
        <f>'Steer Wrestling'!E12</f>
        <v>384</v>
      </c>
      <c r="D11" s="145">
        <f t="shared" si="0"/>
        <v>384</v>
      </c>
    </row>
    <row r="12" spans="1:9" ht="15" x14ac:dyDescent="0.25">
      <c r="A12" s="149" t="s">
        <v>63</v>
      </c>
      <c r="B12" s="144">
        <f>'Tie Down'!C5</f>
        <v>18</v>
      </c>
      <c r="C12" s="145">
        <f>'Tie Down'!E12</f>
        <v>408</v>
      </c>
      <c r="D12" s="145">
        <f t="shared" si="0"/>
        <v>408</v>
      </c>
    </row>
    <row r="13" spans="1:9" ht="15" x14ac:dyDescent="0.25">
      <c r="A13" s="149" t="s">
        <v>61</v>
      </c>
      <c r="B13" s="144">
        <f>Breakaway!C5</f>
        <v>23</v>
      </c>
      <c r="C13" s="145">
        <f>Breakaway!E12</f>
        <v>438</v>
      </c>
      <c r="D13" s="145">
        <f t="shared" si="0"/>
        <v>438</v>
      </c>
    </row>
    <row r="14" spans="1:9" ht="15" x14ac:dyDescent="0.25">
      <c r="A14" s="149" t="s">
        <v>85</v>
      </c>
      <c r="B14" s="144">
        <f>'Barrel Racing'!C5</f>
        <v>28</v>
      </c>
      <c r="C14" s="145">
        <f>'Barrel Racing'!E12</f>
        <v>468</v>
      </c>
      <c r="D14" s="145">
        <f t="shared" si="0"/>
        <v>468</v>
      </c>
    </row>
    <row r="15" spans="1:9" ht="15" x14ac:dyDescent="0.25">
      <c r="A15" s="149" t="s">
        <v>64</v>
      </c>
      <c r="B15" s="144">
        <f>'Open Teams'!C5</f>
        <v>44</v>
      </c>
      <c r="C15" s="145">
        <f>'Open Teams'!E12</f>
        <v>564</v>
      </c>
      <c r="D15" s="145">
        <f t="shared" si="0"/>
        <v>564</v>
      </c>
    </row>
    <row r="16" spans="1:9" ht="15" x14ac:dyDescent="0.25">
      <c r="A16" s="149" t="s">
        <v>65</v>
      </c>
      <c r="B16" s="144">
        <f>'Open Teams'!M5</f>
        <v>44</v>
      </c>
      <c r="C16" s="145">
        <f>'Open Teams'!M5</f>
        <v>44</v>
      </c>
      <c r="D16" s="145">
        <f t="shared" si="0"/>
        <v>44</v>
      </c>
    </row>
    <row r="17" spans="1:9" ht="15" x14ac:dyDescent="0.25">
      <c r="A17" s="149" t="s">
        <v>68</v>
      </c>
      <c r="B17" s="144">
        <f>'Jr. Breakaway'!C5</f>
        <v>4</v>
      </c>
      <c r="C17" s="145">
        <f>'Jr. Breakaway'!E12</f>
        <v>72</v>
      </c>
      <c r="D17" s="145">
        <f t="shared" si="0"/>
        <v>72</v>
      </c>
    </row>
    <row r="18" spans="1:9" ht="15" x14ac:dyDescent="0.25">
      <c r="A18" s="149" t="s">
        <v>86</v>
      </c>
      <c r="B18" s="144">
        <f>'Jr. Barrel Racing'!C5</f>
        <v>4</v>
      </c>
      <c r="C18" s="145">
        <f>'Jr. Barrel Racing'!E12</f>
        <v>72</v>
      </c>
      <c r="D18" s="145">
        <f t="shared" si="0"/>
        <v>72</v>
      </c>
    </row>
    <row r="19" spans="1:9" ht="15" x14ac:dyDescent="0.25">
      <c r="A19" s="149" t="s">
        <v>67</v>
      </c>
      <c r="B19" s="144">
        <f>'Jr. Bull Riding'!C5</f>
        <v>0</v>
      </c>
      <c r="C19" s="145">
        <f>'Jr. Bull Riding'!E12</f>
        <v>0</v>
      </c>
      <c r="D19" s="145">
        <f t="shared" si="0"/>
        <v>0</v>
      </c>
    </row>
    <row r="20" spans="1:9" ht="15" x14ac:dyDescent="0.25">
      <c r="A20" s="150" t="s">
        <v>70</v>
      </c>
      <c r="B20" s="151">
        <f>'Sr. Breakaway'!C5</f>
        <v>11</v>
      </c>
      <c r="C20" s="147">
        <f>'Sr. Breakaway'!E12</f>
        <v>109.5</v>
      </c>
      <c r="D20" s="147">
        <f t="shared" si="0"/>
        <v>109.5</v>
      </c>
    </row>
    <row r="21" spans="1:9" ht="15" x14ac:dyDescent="0.25">
      <c r="A21" s="149" t="s">
        <v>69</v>
      </c>
      <c r="B21" s="144">
        <f>'Sr. Team Roping'!C5</f>
        <v>10</v>
      </c>
      <c r="C21" s="145">
        <f>'Sr. Team Roping'!E12</f>
        <v>105</v>
      </c>
      <c r="D21" s="145">
        <f t="shared" si="0"/>
        <v>105</v>
      </c>
    </row>
    <row r="22" spans="1:9" ht="15" x14ac:dyDescent="0.25">
      <c r="A22" s="149" t="s">
        <v>79</v>
      </c>
      <c r="B22" s="144">
        <f>'Sr. Team Roping'!M5</f>
        <v>10</v>
      </c>
      <c r="C22" s="145">
        <f>'Sr. Team Roping'!O12</f>
        <v>105</v>
      </c>
      <c r="D22" s="148">
        <f t="shared" si="0"/>
        <v>105</v>
      </c>
    </row>
    <row r="23" spans="1:9" ht="15" x14ac:dyDescent="0.25">
      <c r="B23" s="29"/>
      <c r="C23" s="29"/>
      <c r="D23" s="100">
        <f>SUM(D8:D22)</f>
        <v>3795.5</v>
      </c>
      <c r="E23" s="30" t="s">
        <v>100</v>
      </c>
    </row>
    <row r="24" spans="1:9" ht="17.399999999999999" x14ac:dyDescent="0.3">
      <c r="B24" s="29"/>
      <c r="C24" s="29"/>
      <c r="D24" s="105"/>
    </row>
    <row r="25" spans="1:9" s="30" customFormat="1" ht="15.6" x14ac:dyDescent="0.3">
      <c r="A25" s="107"/>
      <c r="B25" s="222" t="s">
        <v>92</v>
      </c>
      <c r="C25" s="222"/>
      <c r="D25" s="222"/>
      <c r="E25" s="222"/>
      <c r="F25" s="222"/>
      <c r="G25" s="36"/>
    </row>
    <row r="26" spans="1:9" s="30" customFormat="1" ht="15" x14ac:dyDescent="0.25">
      <c r="A26" s="143" t="s">
        <v>57</v>
      </c>
      <c r="B26" s="325">
        <f>JUDGES.TIMERSCES.PAY!$A$7</f>
        <v>199</v>
      </c>
      <c r="C26" s="100">
        <v>10</v>
      </c>
      <c r="D26" s="100">
        <f>B26*C26</f>
        <v>1990</v>
      </c>
      <c r="G26" s="36"/>
      <c r="I26" s="36"/>
    </row>
    <row r="27" spans="1:9" s="30" customFormat="1" ht="15" x14ac:dyDescent="0.25">
      <c r="A27" s="143"/>
      <c r="C27" s="100"/>
      <c r="D27" s="112">
        <v>-792</v>
      </c>
      <c r="E27" s="30" t="s">
        <v>88</v>
      </c>
      <c r="G27" s="36"/>
      <c r="I27" s="36"/>
    </row>
    <row r="28" spans="1:9" s="30" customFormat="1" ht="15" x14ac:dyDescent="0.25">
      <c r="A28" s="356"/>
      <c r="B28" s="356"/>
      <c r="C28" s="100"/>
      <c r="D28" s="360">
        <v>-792</v>
      </c>
      <c r="E28" s="30" t="s">
        <v>89</v>
      </c>
      <c r="G28" s="36"/>
      <c r="I28" s="36"/>
    </row>
    <row r="29" spans="1:9" s="30" customFormat="1" ht="15" x14ac:dyDescent="0.25">
      <c r="A29" s="356"/>
      <c r="B29" s="356"/>
      <c r="C29" s="100"/>
      <c r="D29" s="360">
        <v>-250</v>
      </c>
      <c r="E29" s="30" t="s">
        <v>108</v>
      </c>
      <c r="G29" s="36"/>
      <c r="H29" s="30">
        <f>1064+138</f>
        <v>1202</v>
      </c>
      <c r="I29" s="36"/>
    </row>
    <row r="30" spans="1:9" s="30" customFormat="1" ht="15" x14ac:dyDescent="0.25">
      <c r="B30" s="31"/>
      <c r="C30" s="100"/>
      <c r="D30" s="215">
        <v>-250</v>
      </c>
      <c r="E30" s="30" t="s">
        <v>109</v>
      </c>
      <c r="G30" s="36"/>
      <c r="H30" s="30">
        <f>H29-104</f>
        <v>1098</v>
      </c>
    </row>
    <row r="31" spans="1:9" s="30" customFormat="1" ht="15.6" x14ac:dyDescent="0.3">
      <c r="B31" s="31"/>
      <c r="C31" s="100"/>
      <c r="D31" s="231">
        <f>SUM(D26:D30)</f>
        <v>-94</v>
      </c>
      <c r="E31" s="325"/>
      <c r="F31" s="325"/>
      <c r="G31" s="36"/>
      <c r="H31" s="30">
        <f>H30-138</f>
        <v>960</v>
      </c>
    </row>
    <row r="32" spans="1:9" s="30" customFormat="1" ht="15" x14ac:dyDescent="0.25">
      <c r="B32" s="31"/>
      <c r="C32" s="100"/>
      <c r="D32" s="31"/>
      <c r="E32" s="325"/>
      <c r="F32" s="325"/>
      <c r="G32" s="36"/>
    </row>
    <row r="33" spans="1:7" s="30" customFormat="1" ht="15.6" x14ac:dyDescent="0.3">
      <c r="B33" s="31"/>
      <c r="C33" s="100"/>
      <c r="D33" s="99"/>
      <c r="E33" s="32"/>
      <c r="G33" s="36"/>
    </row>
    <row r="34" spans="1:7" s="30" customFormat="1" ht="15.75" customHeight="1" x14ac:dyDescent="0.3">
      <c r="A34" s="397" t="s">
        <v>75</v>
      </c>
      <c r="B34" s="397"/>
      <c r="C34" s="397"/>
      <c r="D34" s="397"/>
      <c r="E34" s="397"/>
      <c r="F34" s="397"/>
      <c r="G34" s="36"/>
    </row>
    <row r="35" spans="1:7" s="30" customFormat="1" ht="16.2" thickBot="1" x14ac:dyDescent="0.35">
      <c r="A35" s="218" t="s">
        <v>28</v>
      </c>
      <c r="B35" s="219" t="s">
        <v>57</v>
      </c>
      <c r="C35" s="220" t="s">
        <v>77</v>
      </c>
      <c r="D35" s="221" t="s">
        <v>5</v>
      </c>
      <c r="E35" s="32"/>
      <c r="G35" s="36"/>
    </row>
    <row r="36" spans="1:7" s="30" customFormat="1" ht="16.2" thickTop="1" x14ac:dyDescent="0.3">
      <c r="A36" s="30" t="s">
        <v>40</v>
      </c>
      <c r="B36" s="31">
        <f>'Barrel Racing'!C5</f>
        <v>28</v>
      </c>
      <c r="C36" s="100">
        <v>3</v>
      </c>
      <c r="D36" s="100">
        <f>B36*C36</f>
        <v>84</v>
      </c>
      <c r="E36" s="32"/>
      <c r="G36" s="36"/>
    </row>
    <row r="37" spans="1:7" s="30" customFormat="1" ht="15.6" x14ac:dyDescent="0.3">
      <c r="A37" s="30" t="s">
        <v>76</v>
      </c>
      <c r="B37" s="31">
        <f>'Jr. Barrel Racing'!C5</f>
        <v>4</v>
      </c>
      <c r="C37" s="100">
        <v>3</v>
      </c>
      <c r="D37" s="106">
        <f>B37*C37</f>
        <v>12</v>
      </c>
      <c r="E37" s="32"/>
    </row>
    <row r="38" spans="1:7" s="30" customFormat="1" ht="15.6" x14ac:dyDescent="0.3">
      <c r="B38" s="31"/>
      <c r="C38" s="100"/>
      <c r="D38" s="100">
        <f>SUM(D36:D37)</f>
        <v>96</v>
      </c>
      <c r="E38" s="32"/>
    </row>
    <row r="39" spans="1:7" s="30" customFormat="1" ht="15.6" x14ac:dyDescent="0.3">
      <c r="B39" s="31"/>
      <c r="C39" s="100"/>
      <c r="D39" s="31"/>
      <c r="E39" s="32"/>
    </row>
    <row r="40" spans="1:7" s="30" customFormat="1" ht="15" customHeight="1" x14ac:dyDescent="0.25">
      <c r="B40" s="402" t="s">
        <v>51</v>
      </c>
      <c r="C40" s="402"/>
      <c r="D40" s="100">
        <f>D23+D38+D31</f>
        <v>3797.5</v>
      </c>
      <c r="E40" s="398" t="s">
        <v>101</v>
      </c>
      <c r="F40" s="398"/>
    </row>
    <row r="41" spans="1:7" s="30" customFormat="1" ht="15.6" x14ac:dyDescent="0.3">
      <c r="B41" s="110"/>
      <c r="C41" s="110"/>
      <c r="D41" s="231"/>
      <c r="E41" s="403"/>
      <c r="F41" s="403"/>
    </row>
    <row r="42" spans="1:7" s="30" customFormat="1" ht="15.6" x14ac:dyDescent="0.3">
      <c r="B42" s="393"/>
      <c r="C42" s="393"/>
      <c r="D42" s="231"/>
      <c r="E42" s="216"/>
      <c r="F42" s="216"/>
    </row>
    <row r="43" spans="1:7" s="30" customFormat="1" ht="15.6" x14ac:dyDescent="0.3">
      <c r="B43" s="393"/>
      <c r="C43" s="393"/>
      <c r="D43" s="231"/>
      <c r="E43" s="235"/>
      <c r="F43" s="235"/>
    </row>
    <row r="44" spans="1:7" s="30" customFormat="1" ht="15.6" x14ac:dyDescent="0.3">
      <c r="B44" s="401" t="s">
        <v>132</v>
      </c>
      <c r="C44" s="401"/>
      <c r="D44" s="350">
        <f>D40-D38</f>
        <v>3701.5</v>
      </c>
      <c r="E44" s="399" t="s">
        <v>124</v>
      </c>
      <c r="F44" s="400"/>
    </row>
    <row r="45" spans="1:7" s="30" customFormat="1" ht="15.6" x14ac:dyDescent="0.3">
      <c r="B45" s="349"/>
      <c r="C45" s="349"/>
      <c r="D45" s="350"/>
      <c r="E45" s="351"/>
      <c r="F45" s="351"/>
    </row>
    <row r="46" spans="1:7" s="30" customFormat="1" ht="15.6" x14ac:dyDescent="0.3">
      <c r="B46" s="110"/>
      <c r="C46" s="110"/>
      <c r="D46" s="100"/>
    </row>
    <row r="47" spans="1:7" s="30" customFormat="1" ht="15" x14ac:dyDescent="0.25">
      <c r="A47" s="107"/>
      <c r="B47" s="108"/>
      <c r="C47" s="106"/>
      <c r="D47" s="108"/>
      <c r="E47" s="107"/>
    </row>
    <row r="48" spans="1:7" s="30" customFormat="1" ht="15" x14ac:dyDescent="0.25">
      <c r="A48" s="30" t="s">
        <v>117</v>
      </c>
      <c r="B48" s="31"/>
      <c r="C48" s="100"/>
      <c r="D48" s="31"/>
    </row>
    <row r="49" spans="1:7" s="30" customFormat="1" ht="15" x14ac:dyDescent="0.25">
      <c r="B49" s="31"/>
      <c r="C49" s="100"/>
      <c r="D49" s="31"/>
    </row>
    <row r="50" spans="1:7" x14ac:dyDescent="0.25">
      <c r="G50" s="29"/>
    </row>
    <row r="51" spans="1:7" x14ac:dyDescent="0.25">
      <c r="A51" s="34"/>
      <c r="B51" s="35"/>
      <c r="C51" s="103"/>
      <c r="D51" s="35"/>
      <c r="E51" s="34"/>
      <c r="G51" s="29"/>
    </row>
    <row r="52" spans="1:7" s="30" customFormat="1" ht="15" x14ac:dyDescent="0.25">
      <c r="A52" s="30" t="s">
        <v>129</v>
      </c>
      <c r="B52" s="31"/>
      <c r="C52" s="100"/>
      <c r="D52" s="31"/>
    </row>
    <row r="53" spans="1:7" ht="13.5" customHeight="1" x14ac:dyDescent="0.25">
      <c r="G53" s="29"/>
    </row>
    <row r="64" spans="1:7" ht="15" x14ac:dyDescent="0.25">
      <c r="C64" s="36"/>
      <c r="D64" s="30">
        <v>200</v>
      </c>
    </row>
    <row r="65" spans="3:5" ht="15" x14ac:dyDescent="0.25">
      <c r="C65" s="36"/>
      <c r="D65" s="30">
        <v>300</v>
      </c>
    </row>
    <row r="66" spans="3:5" ht="15" x14ac:dyDescent="0.25">
      <c r="C66" s="36"/>
      <c r="D66" s="30">
        <v>40</v>
      </c>
    </row>
    <row r="67" spans="3:5" ht="15" x14ac:dyDescent="0.25">
      <c r="C67" s="36"/>
      <c r="D67" s="30">
        <v>215</v>
      </c>
    </row>
    <row r="68" spans="3:5" ht="15" x14ac:dyDescent="0.25">
      <c r="C68" s="36"/>
      <c r="D68" s="30">
        <f>SUM(D64:D67)</f>
        <v>755</v>
      </c>
    </row>
    <row r="69" spans="3:5" ht="15" x14ac:dyDescent="0.25">
      <c r="C69" s="36"/>
      <c r="D69" s="30">
        <v>10</v>
      </c>
      <c r="E69" s="217" t="s">
        <v>105</v>
      </c>
    </row>
    <row r="70" spans="3:5" ht="15" x14ac:dyDescent="0.25">
      <c r="C70" s="36"/>
      <c r="D70" s="30">
        <v>10</v>
      </c>
      <c r="E70" s="217" t="s">
        <v>102</v>
      </c>
    </row>
    <row r="71" spans="3:5" ht="15" x14ac:dyDescent="0.25">
      <c r="C71" s="36"/>
      <c r="D71" s="30">
        <v>120</v>
      </c>
      <c r="E71" s="217" t="s">
        <v>103</v>
      </c>
    </row>
    <row r="72" spans="3:5" ht="15" x14ac:dyDescent="0.25">
      <c r="C72" s="36"/>
      <c r="D72" s="30">
        <v>250</v>
      </c>
      <c r="E72" s="217" t="s">
        <v>104</v>
      </c>
    </row>
    <row r="73" spans="3:5" ht="15" x14ac:dyDescent="0.25">
      <c r="C73" s="36"/>
      <c r="D73" s="30">
        <v>90</v>
      </c>
      <c r="E73" s="217" t="s">
        <v>107</v>
      </c>
    </row>
    <row r="74" spans="3:5" ht="15" x14ac:dyDescent="0.25">
      <c r="C74" s="36"/>
      <c r="D74" s="30">
        <v>165</v>
      </c>
      <c r="E74" s="217" t="s">
        <v>106</v>
      </c>
    </row>
    <row r="75" spans="3:5" x14ac:dyDescent="0.25">
      <c r="C75" s="33"/>
      <c r="D75" s="29">
        <v>97</v>
      </c>
    </row>
    <row r="76" spans="3:5" ht="15" x14ac:dyDescent="0.25">
      <c r="C76" s="33"/>
      <c r="D76" s="30">
        <f>SUM(D68:D75)</f>
        <v>1497</v>
      </c>
    </row>
    <row r="77" spans="3:5" ht="15" x14ac:dyDescent="0.25">
      <c r="C77" s="36"/>
      <c r="D77" s="30">
        <v>1474</v>
      </c>
    </row>
    <row r="78" spans="3:5" x14ac:dyDescent="0.25">
      <c r="C78" s="33"/>
      <c r="D78" s="29">
        <f>D77-D76</f>
        <v>-23</v>
      </c>
    </row>
  </sheetData>
  <mergeCells count="12">
    <mergeCell ref="A34:F34"/>
    <mergeCell ref="E40:F40"/>
    <mergeCell ref="E44:F44"/>
    <mergeCell ref="A1:F1"/>
    <mergeCell ref="A2:F2"/>
    <mergeCell ref="A3:F3"/>
    <mergeCell ref="A5:F5"/>
    <mergeCell ref="B44:C44"/>
    <mergeCell ref="B40:C40"/>
    <mergeCell ref="B42:C42"/>
    <mergeCell ref="B43:C43"/>
    <mergeCell ref="E41:F41"/>
  </mergeCells>
  <printOptions horizontalCentered="1"/>
  <pageMargins left="1" right="1" top="0.25" bottom="0" header="0.3" footer="0.3"/>
  <pageSetup scale="90" orientation="portrait" r:id="rId1"/>
  <rowBreaks count="1" manualBreakCount="1">
    <brk id="58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zoomScaleNormal="100" zoomScaleSheetLayoutView="100" workbookViewId="0">
      <selection activeCell="G8" sqref="G8"/>
    </sheetView>
  </sheetViews>
  <sheetFormatPr defaultColWidth="9.109375" defaultRowHeight="13.2" x14ac:dyDescent="0.25"/>
  <cols>
    <col min="1" max="1" width="6" style="54" customWidth="1"/>
    <col min="2" max="2" width="23.6640625" style="54" customWidth="1"/>
    <col min="3" max="3" width="9.33203125" style="54" customWidth="1"/>
    <col min="4" max="4" width="12" style="54" bestFit="1" customWidth="1"/>
    <col min="5" max="5" width="9.5546875" style="54" customWidth="1"/>
    <col min="6" max="6" width="6" style="54" customWidth="1"/>
    <col min="7" max="7" width="23.6640625" style="54" customWidth="1"/>
    <col min="8" max="8" width="9.33203125" style="54" customWidth="1"/>
    <col min="9" max="9" width="12" style="54" bestFit="1" customWidth="1"/>
    <col min="10" max="10" width="9.5546875" style="54" customWidth="1"/>
    <col min="11" max="11" width="6" style="54" customWidth="1"/>
    <col min="12" max="12" width="23.6640625" style="54" customWidth="1"/>
    <col min="13" max="13" width="9.33203125" style="54" customWidth="1"/>
    <col min="14" max="14" width="12" style="54" bestFit="1" customWidth="1"/>
    <col min="15" max="15" width="9.5546875" style="54" customWidth="1"/>
    <col min="16" max="16" width="13.109375" style="54" bestFit="1" customWidth="1"/>
    <col min="17" max="16384" width="9.109375" style="54"/>
  </cols>
  <sheetData>
    <row r="1" spans="1:15" s="91" customFormat="1" ht="22.8" x14ac:dyDescent="0.4">
      <c r="A1" s="385" t="s">
        <v>80</v>
      </c>
      <c r="B1" s="385"/>
      <c r="C1" s="386" t="s">
        <v>133</v>
      </c>
      <c r="D1" s="386"/>
      <c r="E1" s="386"/>
      <c r="F1" s="386"/>
      <c r="G1" s="386"/>
      <c r="H1" s="386"/>
      <c r="K1" s="134"/>
      <c r="L1" s="236" t="s">
        <v>115</v>
      </c>
      <c r="M1" s="387">
        <v>44967</v>
      </c>
      <c r="N1" s="387"/>
      <c r="O1" s="387"/>
    </row>
    <row r="2" spans="1:15" ht="13.8" x14ac:dyDescent="0.3">
      <c r="K2" s="135"/>
      <c r="L2" s="136"/>
      <c r="M2" s="159"/>
      <c r="N2" s="136"/>
      <c r="O2" s="135"/>
    </row>
    <row r="3" spans="1:15" ht="21" customHeight="1" x14ac:dyDescent="0.4">
      <c r="A3" s="384" t="s">
        <v>0</v>
      </c>
      <c r="B3" s="376"/>
      <c r="C3" s="59" t="s">
        <v>16</v>
      </c>
      <c r="D3" s="60"/>
      <c r="E3" s="60"/>
      <c r="F3" s="60"/>
      <c r="G3" s="60"/>
      <c r="H3" s="55"/>
      <c r="I3" s="55"/>
      <c r="J3" s="55"/>
      <c r="K3" s="135"/>
      <c r="L3" s="136"/>
      <c r="M3" s="159"/>
      <c r="N3" s="136"/>
      <c r="O3" s="137"/>
    </row>
    <row r="4" spans="1:15" ht="16.2" thickBot="1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  <c r="K4" s="135"/>
      <c r="L4" s="136"/>
      <c r="M4" s="159"/>
      <c r="N4" s="136"/>
      <c r="O4" s="137"/>
    </row>
    <row r="5" spans="1:15" ht="16.2" thickBot="1" x14ac:dyDescent="0.35">
      <c r="A5" s="376" t="s">
        <v>1</v>
      </c>
      <c r="B5" s="377"/>
      <c r="C5" s="61">
        <v>5</v>
      </c>
      <c r="D5" s="55"/>
      <c r="E5" s="55"/>
      <c r="F5" s="55"/>
      <c r="G5" s="55"/>
      <c r="H5" s="55"/>
      <c r="I5" s="55"/>
      <c r="J5" s="55"/>
      <c r="K5" s="138"/>
      <c r="L5" s="136"/>
      <c r="M5" s="159"/>
      <c r="N5" s="136"/>
      <c r="O5" s="137"/>
    </row>
    <row r="6" spans="1:15" ht="16.2" thickBot="1" x14ac:dyDescent="0.35">
      <c r="A6" s="376" t="s">
        <v>2</v>
      </c>
      <c r="B6" s="376"/>
      <c r="C6" s="62">
        <v>100</v>
      </c>
      <c r="D6" s="56" t="s">
        <v>3</v>
      </c>
      <c r="E6" s="378">
        <f>SUM(C5*C6)</f>
        <v>500</v>
      </c>
      <c r="F6" s="379"/>
      <c r="G6" s="55"/>
      <c r="H6" s="55"/>
      <c r="I6" s="55"/>
      <c r="J6" s="55"/>
      <c r="K6" s="138"/>
      <c r="L6" s="136"/>
      <c r="M6" s="159"/>
      <c r="N6" s="136"/>
      <c r="O6" s="137"/>
    </row>
    <row r="7" spans="1:15" ht="16.2" thickBot="1" x14ac:dyDescent="0.35">
      <c r="A7" s="63"/>
      <c r="B7" s="63"/>
      <c r="C7" s="64"/>
      <c r="D7" s="56"/>
      <c r="E7" s="65"/>
      <c r="F7" s="66"/>
      <c r="G7" s="55"/>
      <c r="H7" s="55"/>
      <c r="I7" s="55"/>
      <c r="J7" s="55"/>
      <c r="K7" s="138"/>
      <c r="L7" s="136"/>
      <c r="M7" s="159"/>
      <c r="N7" s="136"/>
      <c r="O7" s="137"/>
    </row>
    <row r="8" spans="1:15" ht="16.2" thickBot="1" x14ac:dyDescent="0.35">
      <c r="A8" s="376" t="s">
        <v>4</v>
      </c>
      <c r="B8" s="377"/>
      <c r="C8" s="67"/>
      <c r="D8" s="55"/>
      <c r="E8" s="381">
        <v>5000</v>
      </c>
      <c r="F8" s="379"/>
      <c r="G8" s="55"/>
      <c r="H8" s="55"/>
      <c r="I8" s="55"/>
      <c r="J8" s="55"/>
      <c r="K8" s="138"/>
      <c r="L8" s="140"/>
      <c r="M8" s="159"/>
      <c r="N8" s="136"/>
      <c r="O8" s="137"/>
    </row>
    <row r="9" spans="1:15" ht="16.2" thickBot="1" x14ac:dyDescent="0.35">
      <c r="A9" s="63"/>
      <c r="B9" s="68"/>
      <c r="C9" s="67"/>
      <c r="D9" s="55"/>
      <c r="E9" s="66"/>
      <c r="F9" s="66"/>
      <c r="G9" s="55"/>
      <c r="H9" s="55"/>
      <c r="I9" s="55"/>
      <c r="J9" s="55"/>
      <c r="K9" s="138"/>
      <c r="L9" s="136"/>
      <c r="M9" s="159"/>
      <c r="N9" s="136"/>
      <c r="O9" s="137"/>
    </row>
    <row r="10" spans="1:15" ht="16.2" thickBot="1" x14ac:dyDescent="0.35">
      <c r="A10" s="376" t="s">
        <v>5</v>
      </c>
      <c r="B10" s="377"/>
      <c r="C10" s="55"/>
      <c r="D10" s="55"/>
      <c r="E10" s="381">
        <f>E6+E8</f>
        <v>5500</v>
      </c>
      <c r="F10" s="379"/>
      <c r="G10" s="55"/>
      <c r="H10" s="55"/>
      <c r="I10" s="55"/>
      <c r="J10" s="55"/>
      <c r="K10" s="138"/>
      <c r="L10" s="136"/>
      <c r="M10" s="159"/>
      <c r="N10" s="136"/>
      <c r="O10" s="137"/>
    </row>
    <row r="11" spans="1:15" ht="16.2" thickBot="1" x14ac:dyDescent="0.35">
      <c r="A11" s="63"/>
      <c r="B11" s="55"/>
      <c r="C11" s="55"/>
      <c r="D11" s="55"/>
      <c r="E11" s="55"/>
      <c r="F11" s="55"/>
      <c r="G11" s="55"/>
      <c r="H11" s="55"/>
      <c r="I11" s="55"/>
      <c r="J11" s="55"/>
      <c r="K11" s="138"/>
      <c r="L11" s="136"/>
      <c r="M11" s="139"/>
      <c r="N11" s="138"/>
      <c r="O11" s="137"/>
    </row>
    <row r="12" spans="1:15" ht="16.2" thickBot="1" x14ac:dyDescent="0.35">
      <c r="A12" s="376" t="s">
        <v>6</v>
      </c>
      <c r="B12" s="377"/>
      <c r="C12" s="67">
        <v>0.06</v>
      </c>
      <c r="D12" s="55"/>
      <c r="E12" s="378">
        <f>E10*C12</f>
        <v>330</v>
      </c>
      <c r="F12" s="383"/>
      <c r="G12" s="55"/>
      <c r="H12" s="55"/>
      <c r="I12" s="55"/>
      <c r="J12" s="55"/>
      <c r="K12" s="138"/>
      <c r="L12" s="136"/>
      <c r="M12" s="139"/>
      <c r="N12" s="138"/>
      <c r="O12" s="137"/>
    </row>
    <row r="13" spans="1:15" ht="16.2" thickBot="1" x14ac:dyDescent="0.35">
      <c r="A13" s="63"/>
      <c r="B13" s="55"/>
      <c r="C13" s="55"/>
      <c r="D13" s="55"/>
      <c r="E13" s="69"/>
      <c r="F13" s="69"/>
      <c r="G13" s="55"/>
      <c r="H13" s="55"/>
      <c r="I13" s="55"/>
      <c r="J13" s="55"/>
      <c r="K13" s="138"/>
      <c r="L13" s="136"/>
      <c r="M13" s="139"/>
      <c r="N13" s="138"/>
      <c r="O13" s="137"/>
    </row>
    <row r="14" spans="1:15" ht="16.2" thickBot="1" x14ac:dyDescent="0.35">
      <c r="A14" s="376" t="s">
        <v>7</v>
      </c>
      <c r="B14" s="377"/>
      <c r="C14" s="55"/>
      <c r="D14" s="55"/>
      <c r="E14" s="381">
        <f>E10-E12</f>
        <v>5170</v>
      </c>
      <c r="F14" s="379"/>
      <c r="G14" s="55"/>
      <c r="H14" s="55"/>
      <c r="I14" s="55"/>
      <c r="J14" s="55"/>
      <c r="K14" s="138"/>
      <c r="L14" s="136"/>
      <c r="M14" s="136"/>
      <c r="N14" s="135"/>
      <c r="O14" s="137"/>
    </row>
    <row r="15" spans="1:15" ht="15.6" x14ac:dyDescent="0.3">
      <c r="A15" s="63"/>
      <c r="B15" s="55"/>
      <c r="C15" s="55"/>
      <c r="D15" s="55"/>
      <c r="E15" s="55"/>
      <c r="F15" s="55"/>
      <c r="G15" s="55"/>
      <c r="H15" s="55"/>
      <c r="I15" s="55"/>
      <c r="J15" s="55"/>
      <c r="K15" s="135"/>
      <c r="L15" s="136"/>
      <c r="M15" s="135"/>
      <c r="N15" s="135"/>
      <c r="O15" s="137"/>
    </row>
    <row r="16" spans="1:15" ht="15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55"/>
      <c r="K16" s="55"/>
      <c r="L16" s="55"/>
      <c r="M16" s="55"/>
      <c r="N16" s="55"/>
      <c r="O16" s="55"/>
    </row>
    <row r="17" spans="1:16" ht="15" x14ac:dyDescent="0.25">
      <c r="A17" s="70" t="s">
        <v>47</v>
      </c>
      <c r="B17" s="55"/>
      <c r="C17" s="55"/>
      <c r="D17" s="55"/>
      <c r="E17" s="55"/>
      <c r="F17" s="70" t="s">
        <v>8</v>
      </c>
      <c r="G17" s="55"/>
      <c r="H17" s="55"/>
      <c r="I17" s="55"/>
      <c r="J17" s="55"/>
      <c r="K17" s="70" t="s">
        <v>9</v>
      </c>
      <c r="L17" s="55"/>
      <c r="M17" s="55"/>
      <c r="N17" s="55"/>
      <c r="O17" s="55"/>
    </row>
    <row r="18" spans="1:16" s="71" customFormat="1" ht="17.399999999999999" x14ac:dyDescent="0.3">
      <c r="B18" s="71">
        <f>E14</f>
        <v>5170</v>
      </c>
      <c r="G18" s="71">
        <v>0</v>
      </c>
      <c r="L18" s="71">
        <v>0</v>
      </c>
      <c r="P18" s="71">
        <f>SUM(A18:M18)</f>
        <v>5170</v>
      </c>
    </row>
    <row r="19" spans="1:16" ht="1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6" s="97" customFormat="1" ht="30" x14ac:dyDescent="0.25">
      <c r="A20" s="57" t="s">
        <v>10</v>
      </c>
      <c r="B20" s="57" t="s">
        <v>11</v>
      </c>
      <c r="C20" s="57" t="s">
        <v>53</v>
      </c>
      <c r="D20" s="58" t="s">
        <v>13</v>
      </c>
      <c r="E20" s="57" t="s">
        <v>14</v>
      </c>
      <c r="F20" s="57" t="s">
        <v>10</v>
      </c>
      <c r="G20" s="57" t="s">
        <v>11</v>
      </c>
      <c r="H20" s="57" t="s">
        <v>12</v>
      </c>
      <c r="I20" s="58" t="s">
        <v>13</v>
      </c>
      <c r="J20" s="57" t="s">
        <v>14</v>
      </c>
      <c r="K20" s="57" t="s">
        <v>10</v>
      </c>
      <c r="L20" s="57" t="s">
        <v>11</v>
      </c>
      <c r="M20" s="57" t="s">
        <v>12</v>
      </c>
      <c r="N20" s="58" t="s">
        <v>13</v>
      </c>
      <c r="O20" s="57" t="s">
        <v>14</v>
      </c>
    </row>
    <row r="21" spans="1:16" s="242" customFormat="1" ht="24" x14ac:dyDescent="0.25">
      <c r="A21" s="126">
        <v>1</v>
      </c>
      <c r="B21" s="408" t="s">
        <v>193</v>
      </c>
      <c r="C21" s="128">
        <v>76</v>
      </c>
      <c r="D21" s="223">
        <v>3102</v>
      </c>
      <c r="E21" s="307"/>
      <c r="F21" s="237">
        <v>1</v>
      </c>
      <c r="G21" s="256"/>
      <c r="H21" s="282"/>
      <c r="I21" s="258"/>
      <c r="J21" s="239"/>
      <c r="K21" s="237">
        <v>1</v>
      </c>
      <c r="L21" s="256"/>
      <c r="M21" s="308"/>
      <c r="N21" s="258"/>
      <c r="O21" s="239"/>
    </row>
    <row r="22" spans="1:16" s="242" customFormat="1" ht="22.8" x14ac:dyDescent="0.25">
      <c r="A22" s="129">
        <f>A21+1</f>
        <v>2</v>
      </c>
      <c r="B22" s="408" t="s">
        <v>194</v>
      </c>
      <c r="C22" s="131">
        <v>69</v>
      </c>
      <c r="D22" s="223">
        <v>2068</v>
      </c>
      <c r="E22" s="275"/>
      <c r="F22" s="243">
        <v>2</v>
      </c>
      <c r="G22" s="260"/>
      <c r="H22" s="284"/>
      <c r="I22" s="262"/>
      <c r="J22" s="245"/>
      <c r="K22" s="243">
        <v>2</v>
      </c>
      <c r="L22" s="260"/>
      <c r="M22" s="309"/>
      <c r="N22" s="262"/>
      <c r="O22" s="245"/>
    </row>
    <row r="23" spans="1:16" s="242" customFormat="1" ht="22.8" x14ac:dyDescent="0.25">
      <c r="A23" s="129">
        <v>2</v>
      </c>
      <c r="B23" s="130"/>
      <c r="C23" s="131"/>
      <c r="D23" s="223"/>
      <c r="E23" s="275"/>
      <c r="F23" s="243">
        <v>3</v>
      </c>
      <c r="G23" s="260"/>
      <c r="H23" s="284"/>
      <c r="I23" s="262"/>
      <c r="J23" s="245"/>
      <c r="K23" s="243">
        <v>3</v>
      </c>
      <c r="L23" s="260"/>
      <c r="M23" s="309"/>
      <c r="N23" s="262"/>
      <c r="O23" s="245"/>
    </row>
    <row r="24" spans="1:16" s="242" customFormat="1" ht="22.8" x14ac:dyDescent="0.25">
      <c r="A24" s="129">
        <v>2</v>
      </c>
      <c r="B24" s="130"/>
      <c r="C24" s="131"/>
      <c r="D24" s="223"/>
      <c r="E24" s="275"/>
      <c r="F24" s="243">
        <v>4</v>
      </c>
      <c r="G24" s="260"/>
      <c r="H24" s="284"/>
      <c r="I24" s="262"/>
      <c r="J24" s="245"/>
      <c r="K24" s="243">
        <v>4</v>
      </c>
      <c r="L24" s="260"/>
      <c r="M24" s="309"/>
      <c r="N24" s="262"/>
      <c r="O24" s="245"/>
    </row>
    <row r="25" spans="1:16" s="242" customFormat="1" ht="22.8" x14ac:dyDescent="0.25">
      <c r="A25" s="129">
        <f t="shared" ref="A25:A32" si="0">A24+1</f>
        <v>3</v>
      </c>
      <c r="B25" s="130"/>
      <c r="C25" s="132"/>
      <c r="D25" s="141"/>
      <c r="E25" s="275"/>
      <c r="F25" s="243">
        <v>5</v>
      </c>
      <c r="G25" s="260"/>
      <c r="H25" s="284"/>
      <c r="I25" s="262"/>
      <c r="J25" s="245"/>
      <c r="K25" s="243">
        <v>5</v>
      </c>
      <c r="L25" s="246"/>
      <c r="M25" s="284"/>
      <c r="N25" s="248"/>
      <c r="O25" s="245"/>
    </row>
    <row r="26" spans="1:16" s="242" customFormat="1" ht="22.8" x14ac:dyDescent="0.25">
      <c r="A26" s="129">
        <f t="shared" si="0"/>
        <v>4</v>
      </c>
      <c r="B26" s="127"/>
      <c r="C26" s="132"/>
      <c r="D26" s="141"/>
      <c r="E26" s="275"/>
      <c r="F26" s="243">
        <v>6</v>
      </c>
      <c r="G26" s="246"/>
      <c r="H26" s="246"/>
      <c r="I26" s="248"/>
      <c r="J26" s="245"/>
      <c r="K26" s="243">
        <v>6</v>
      </c>
      <c r="L26" s="246"/>
      <c r="M26" s="284"/>
      <c r="N26" s="248"/>
      <c r="O26" s="245"/>
    </row>
    <row r="27" spans="1:16" s="242" customFormat="1" ht="22.8" x14ac:dyDescent="0.25">
      <c r="A27" s="129">
        <f t="shared" si="0"/>
        <v>5</v>
      </c>
      <c r="B27" s="130"/>
      <c r="C27" s="132"/>
      <c r="D27" s="141"/>
      <c r="E27" s="275"/>
      <c r="F27" s="243">
        <v>7</v>
      </c>
      <c r="G27" s="246"/>
      <c r="H27" s="246"/>
      <c r="I27" s="248"/>
      <c r="J27" s="245"/>
      <c r="K27" s="243">
        <v>7</v>
      </c>
      <c r="L27" s="246"/>
      <c r="M27" s="246"/>
      <c r="N27" s="248"/>
      <c r="O27" s="245"/>
    </row>
    <row r="28" spans="1:16" s="242" customFormat="1" ht="22.8" x14ac:dyDescent="0.25">
      <c r="A28" s="129">
        <f t="shared" si="0"/>
        <v>6</v>
      </c>
      <c r="B28" s="130"/>
      <c r="C28" s="132"/>
      <c r="D28" s="141"/>
      <c r="E28" s="275"/>
      <c r="F28" s="243">
        <v>8</v>
      </c>
      <c r="G28" s="246"/>
      <c r="H28" s="246"/>
      <c r="I28" s="248"/>
      <c r="J28" s="245"/>
      <c r="K28" s="243">
        <v>8</v>
      </c>
      <c r="L28" s="246"/>
      <c r="M28" s="246"/>
      <c r="N28" s="248"/>
      <c r="O28" s="245"/>
    </row>
    <row r="29" spans="1:16" s="242" customFormat="1" ht="22.8" x14ac:dyDescent="0.25">
      <c r="A29" s="129">
        <f t="shared" si="0"/>
        <v>7</v>
      </c>
      <c r="B29" s="130"/>
      <c r="C29" s="132"/>
      <c r="D29" s="141"/>
      <c r="E29" s="275"/>
      <c r="F29" s="243">
        <v>9</v>
      </c>
      <c r="G29" s="246"/>
      <c r="H29" s="246"/>
      <c r="I29" s="248"/>
      <c r="J29" s="245"/>
      <c r="K29" s="243">
        <v>9</v>
      </c>
      <c r="L29" s="246"/>
      <c r="M29" s="246"/>
      <c r="N29" s="248"/>
      <c r="O29" s="245"/>
    </row>
    <row r="30" spans="1:16" s="242" customFormat="1" ht="22.8" x14ac:dyDescent="0.25">
      <c r="A30" s="129">
        <f t="shared" si="0"/>
        <v>8</v>
      </c>
      <c r="B30" s="130"/>
      <c r="C30" s="132"/>
      <c r="D30" s="141"/>
      <c r="E30" s="275"/>
      <c r="F30" s="243">
        <v>10</v>
      </c>
      <c r="G30" s="246"/>
      <c r="H30" s="246"/>
      <c r="I30" s="248"/>
      <c r="J30" s="245"/>
      <c r="K30" s="243">
        <v>10</v>
      </c>
      <c r="L30" s="246"/>
      <c r="M30" s="246"/>
      <c r="N30" s="248"/>
      <c r="O30" s="245"/>
    </row>
    <row r="31" spans="1:16" s="242" customFormat="1" ht="22.8" x14ac:dyDescent="0.25">
      <c r="A31" s="129">
        <f t="shared" si="0"/>
        <v>9</v>
      </c>
      <c r="B31" s="133"/>
      <c r="C31" s="133"/>
      <c r="D31" s="142"/>
      <c r="E31" s="275"/>
      <c r="F31" s="243">
        <v>11</v>
      </c>
      <c r="G31" s="246"/>
      <c r="H31" s="246"/>
      <c r="I31" s="248"/>
      <c r="J31" s="245"/>
      <c r="K31" s="243">
        <v>11</v>
      </c>
      <c r="L31" s="246"/>
      <c r="M31" s="246"/>
      <c r="N31" s="248"/>
      <c r="O31" s="245"/>
    </row>
    <row r="32" spans="1:16" s="242" customFormat="1" ht="22.8" x14ac:dyDescent="0.25">
      <c r="A32" s="129">
        <f t="shared" si="0"/>
        <v>10</v>
      </c>
      <c r="B32" s="133"/>
      <c r="C32" s="133"/>
      <c r="D32" s="142"/>
      <c r="E32" s="275"/>
      <c r="F32" s="243">
        <v>12</v>
      </c>
      <c r="G32" s="246"/>
      <c r="H32" s="246"/>
      <c r="I32" s="248"/>
      <c r="J32" s="245"/>
      <c r="K32" s="243">
        <v>12</v>
      </c>
      <c r="L32" s="246"/>
      <c r="M32" s="246"/>
      <c r="N32" s="248"/>
      <c r="O32" s="245"/>
    </row>
    <row r="33" spans="1:15" ht="15" x14ac:dyDescent="0.25">
      <c r="D33" s="73">
        <f>SUM(D21:D32)</f>
        <v>5170</v>
      </c>
      <c r="F33" s="55"/>
      <c r="I33" s="73">
        <f>SUM(I21:I32)</f>
        <v>0</v>
      </c>
      <c r="N33" s="73">
        <f>SUM(N21:N32)</f>
        <v>0</v>
      </c>
    </row>
    <row r="34" spans="1:15" s="74" customFormat="1" ht="12.75" customHeight="1" x14ac:dyDescent="0.25"/>
    <row r="35" spans="1:15" s="74" customFormat="1" ht="12.75" customHeight="1" x14ac:dyDescent="0.25">
      <c r="A35" s="375" t="s">
        <v>15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</row>
    <row r="36" spans="1:15" s="74" customFormat="1" ht="12.75" customHeight="1" x14ac:dyDescent="0.25">
      <c r="A36" s="382" t="s">
        <v>81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</row>
    <row r="37" spans="1:15" s="74" customFormat="1" ht="12.75" customHeight="1" x14ac:dyDescent="0.25">
      <c r="A37" s="375" t="s">
        <v>82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</row>
    <row r="38" spans="1:15" s="74" customFormat="1" ht="12.75" customHeight="1" x14ac:dyDescent="0.25">
      <c r="A38" s="380" t="s">
        <v>52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</row>
    <row r="39" spans="1:15" s="74" customFormat="1" ht="12.75" customHeight="1" x14ac:dyDescent="0.25">
      <c r="A39" s="375" t="s">
        <v>83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</row>
    <row r="43" spans="1:15" ht="13.8" x14ac:dyDescent="0.3">
      <c r="A43" s="135">
        <v>1</v>
      </c>
      <c r="B43" s="136">
        <f>E14*0.6</f>
        <v>3102</v>
      </c>
      <c r="C43" s="135">
        <v>1</v>
      </c>
      <c r="D43" s="136">
        <f>E14*0.4</f>
        <v>2068</v>
      </c>
      <c r="E43" s="135">
        <v>1</v>
      </c>
      <c r="F43" s="136">
        <f>E14*0.29</f>
        <v>1499.3</v>
      </c>
      <c r="G43" s="135">
        <v>1</v>
      </c>
      <c r="H43" s="136">
        <f>E14*0.23</f>
        <v>1189.1000000000001</v>
      </c>
    </row>
    <row r="44" spans="1:15" ht="13.8" x14ac:dyDescent="0.3">
      <c r="A44" s="135">
        <v>2</v>
      </c>
      <c r="B44" s="136">
        <f>E14*0.4</f>
        <v>2068</v>
      </c>
      <c r="C44" s="135">
        <v>2</v>
      </c>
      <c r="D44" s="136">
        <f>E14*0.3</f>
        <v>1551</v>
      </c>
      <c r="E44" s="135">
        <v>2</v>
      </c>
      <c r="F44" s="136">
        <f>E14*0.24</f>
        <v>1240.8</v>
      </c>
      <c r="G44" s="135">
        <v>2</v>
      </c>
      <c r="H44" s="136">
        <f>E14*0.2</f>
        <v>1034</v>
      </c>
    </row>
    <row r="45" spans="1:15" ht="13.8" x14ac:dyDescent="0.3">
      <c r="A45" s="135"/>
      <c r="C45" s="135">
        <v>3</v>
      </c>
      <c r="D45" s="136">
        <f>E14*0.2</f>
        <v>1034</v>
      </c>
      <c r="E45" s="135">
        <v>3</v>
      </c>
      <c r="F45" s="136">
        <f>E14*0.19</f>
        <v>982.30000000000007</v>
      </c>
      <c r="G45" s="135">
        <v>3</v>
      </c>
      <c r="H45" s="136">
        <f>E14*0.17</f>
        <v>878.90000000000009</v>
      </c>
    </row>
    <row r="46" spans="1:15" ht="13.8" x14ac:dyDescent="0.3">
      <c r="A46" s="135"/>
      <c r="B46" s="136">
        <f>SUM(B43:B44)</f>
        <v>5170</v>
      </c>
      <c r="C46" s="135">
        <v>4</v>
      </c>
      <c r="D46" s="136">
        <f>E14*0.1</f>
        <v>517</v>
      </c>
      <c r="E46" s="135">
        <v>4</v>
      </c>
      <c r="F46" s="136">
        <f>E14*0.14</f>
        <v>723.80000000000007</v>
      </c>
      <c r="G46" s="135">
        <v>4</v>
      </c>
      <c r="H46" s="136">
        <f>E14*0.14</f>
        <v>723.80000000000007</v>
      </c>
    </row>
    <row r="47" spans="1:15" ht="13.8" x14ac:dyDescent="0.3">
      <c r="A47" s="135"/>
      <c r="B47" s="135"/>
      <c r="C47" s="135"/>
      <c r="E47" s="135">
        <v>5</v>
      </c>
      <c r="F47" s="136">
        <f>E14*0.09</f>
        <v>465.29999999999995</v>
      </c>
      <c r="G47" s="135">
        <v>5</v>
      </c>
      <c r="H47" s="136">
        <f>E14*0.11</f>
        <v>568.70000000000005</v>
      </c>
    </row>
    <row r="48" spans="1:15" ht="13.8" x14ac:dyDescent="0.3">
      <c r="A48" s="135"/>
      <c r="B48" s="135"/>
      <c r="C48" s="135"/>
      <c r="D48" s="136">
        <f>SUM(D43:D46)</f>
        <v>5170</v>
      </c>
      <c r="E48" s="135">
        <v>6</v>
      </c>
      <c r="F48" s="136">
        <f>E14*0.05</f>
        <v>258.5</v>
      </c>
      <c r="G48" s="135">
        <v>6</v>
      </c>
      <c r="H48" s="136">
        <f>E14*0.08</f>
        <v>413.6</v>
      </c>
    </row>
    <row r="49" spans="1:8" ht="13.8" x14ac:dyDescent="0.3">
      <c r="A49" s="135"/>
      <c r="B49" s="135"/>
      <c r="C49" s="135"/>
      <c r="D49" s="135"/>
      <c r="E49" s="135"/>
      <c r="G49" s="135">
        <v>7</v>
      </c>
      <c r="H49" s="136">
        <f>E14*0.05</f>
        <v>258.5</v>
      </c>
    </row>
    <row r="50" spans="1:8" ht="13.8" x14ac:dyDescent="0.3">
      <c r="A50" s="135"/>
      <c r="B50" s="135"/>
      <c r="C50" s="135"/>
      <c r="D50" s="135"/>
      <c r="E50" s="135"/>
      <c r="F50" s="136">
        <f>SUM(F43:F48)</f>
        <v>5170</v>
      </c>
      <c r="G50" s="135">
        <v>8</v>
      </c>
      <c r="H50" s="136">
        <f>E14*0.02</f>
        <v>103.4</v>
      </c>
    </row>
    <row r="51" spans="1:8" ht="13.8" x14ac:dyDescent="0.3">
      <c r="A51" s="135"/>
      <c r="B51" s="135"/>
      <c r="C51" s="135"/>
      <c r="D51" s="135"/>
      <c r="E51" s="135"/>
      <c r="F51" s="135"/>
      <c r="G51" s="135"/>
    </row>
    <row r="52" spans="1:8" ht="13.8" x14ac:dyDescent="0.3">
      <c r="A52" s="135"/>
      <c r="B52" s="135"/>
      <c r="C52" s="135"/>
      <c r="D52" s="135"/>
      <c r="E52" s="135"/>
      <c r="F52" s="135"/>
      <c r="G52" s="135"/>
      <c r="H52" s="136">
        <f>SUM(H43:H50)</f>
        <v>5170.0000000000009</v>
      </c>
    </row>
  </sheetData>
  <mergeCells count="20">
    <mergeCell ref="A3:B3"/>
    <mergeCell ref="A1:B1"/>
    <mergeCell ref="C1:H1"/>
    <mergeCell ref="M1:O1"/>
    <mergeCell ref="A39:O39"/>
    <mergeCell ref="A5:B5"/>
    <mergeCell ref="A6:B6"/>
    <mergeCell ref="E6:F6"/>
    <mergeCell ref="A35:O35"/>
    <mergeCell ref="A37:O37"/>
    <mergeCell ref="A38:O38"/>
    <mergeCell ref="A14:B14"/>
    <mergeCell ref="E14:F14"/>
    <mergeCell ref="A12:B12"/>
    <mergeCell ref="A36:O36"/>
    <mergeCell ref="E12:F12"/>
    <mergeCell ref="A8:B8"/>
    <mergeCell ref="E8:F8"/>
    <mergeCell ref="A10:B10"/>
    <mergeCell ref="E10:F10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view="pageBreakPreview" topLeftCell="A15" zoomScaleNormal="100" zoomScaleSheetLayoutView="100" workbookViewId="0">
      <selection activeCell="E28" sqref="E28"/>
    </sheetView>
  </sheetViews>
  <sheetFormatPr defaultColWidth="9.109375" defaultRowHeight="13.2" x14ac:dyDescent="0.25"/>
  <cols>
    <col min="1" max="1" width="6" style="54" customWidth="1"/>
    <col min="2" max="2" width="23.6640625" style="54" customWidth="1"/>
    <col min="3" max="3" width="9.33203125" style="54" customWidth="1"/>
    <col min="4" max="4" width="12" style="54" bestFit="1" customWidth="1"/>
    <col min="5" max="5" width="9.5546875" style="54" customWidth="1"/>
    <col min="6" max="6" width="6" style="54" customWidth="1"/>
    <col min="7" max="7" width="23.6640625" style="54" customWidth="1"/>
    <col min="8" max="8" width="9.33203125" style="54" customWidth="1"/>
    <col min="9" max="9" width="12" style="54" bestFit="1" customWidth="1"/>
    <col min="10" max="10" width="9.5546875" style="54" customWidth="1"/>
    <col min="11" max="11" width="6" style="54" customWidth="1"/>
    <col min="12" max="12" width="23.6640625" style="54" customWidth="1"/>
    <col min="13" max="13" width="9.33203125" style="54" customWidth="1"/>
    <col min="14" max="14" width="12" style="54" bestFit="1" customWidth="1"/>
    <col min="15" max="15" width="9.5546875" style="54" customWidth="1"/>
    <col min="16" max="16" width="13.109375" style="54" bestFit="1" customWidth="1"/>
    <col min="17" max="16384" width="9.109375" style="54"/>
  </cols>
  <sheetData>
    <row r="1" spans="1:15" s="91" customFormat="1" ht="22.8" x14ac:dyDescent="0.4">
      <c r="A1" s="385" t="s">
        <v>80</v>
      </c>
      <c r="B1" s="385"/>
      <c r="C1" s="386" t="s">
        <v>133</v>
      </c>
      <c r="D1" s="386"/>
      <c r="E1" s="386"/>
      <c r="F1" s="386"/>
      <c r="G1" s="386"/>
      <c r="H1" s="386"/>
      <c r="K1" s="134"/>
      <c r="L1" s="236" t="s">
        <v>115</v>
      </c>
      <c r="M1" s="387">
        <v>44968</v>
      </c>
      <c r="N1" s="387"/>
      <c r="O1" s="387"/>
    </row>
    <row r="2" spans="1:15" ht="13.8" x14ac:dyDescent="0.3">
      <c r="K2" s="135"/>
      <c r="L2" s="136"/>
      <c r="M2" s="159"/>
      <c r="N2" s="136"/>
      <c r="O2" s="135"/>
    </row>
    <row r="3" spans="1:15" ht="21" customHeight="1" x14ac:dyDescent="0.4">
      <c r="A3" s="384" t="s">
        <v>0</v>
      </c>
      <c r="B3" s="376"/>
      <c r="C3" s="59" t="s">
        <v>22</v>
      </c>
      <c r="D3" s="60"/>
      <c r="E3" s="60"/>
      <c r="F3" s="60"/>
      <c r="G3" s="60"/>
      <c r="H3" s="55"/>
      <c r="I3" s="55"/>
      <c r="J3" s="55"/>
      <c r="K3" s="135"/>
      <c r="L3" s="136"/>
      <c r="M3" s="159"/>
      <c r="N3" s="136"/>
      <c r="O3" s="137"/>
    </row>
    <row r="4" spans="1:15" ht="16.2" thickBot="1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  <c r="K4" s="135"/>
      <c r="L4" s="136"/>
      <c r="M4" s="159"/>
      <c r="N4" s="136"/>
      <c r="O4" s="137"/>
    </row>
    <row r="5" spans="1:15" ht="16.2" thickBot="1" x14ac:dyDescent="0.35">
      <c r="A5" s="376" t="s">
        <v>1</v>
      </c>
      <c r="B5" s="377"/>
      <c r="C5" s="61">
        <v>14</v>
      </c>
      <c r="D5" s="55"/>
      <c r="E5" s="55"/>
      <c r="F5" s="55"/>
      <c r="G5" s="55"/>
      <c r="H5" s="55"/>
      <c r="I5" s="55"/>
      <c r="J5" s="55"/>
      <c r="K5" s="138"/>
      <c r="L5" s="136"/>
      <c r="M5" s="159"/>
      <c r="N5" s="136"/>
      <c r="O5" s="137"/>
    </row>
    <row r="6" spans="1:15" ht="16.2" thickBot="1" x14ac:dyDescent="0.35">
      <c r="A6" s="376" t="s">
        <v>2</v>
      </c>
      <c r="B6" s="376"/>
      <c r="C6" s="62">
        <v>100</v>
      </c>
      <c r="D6" s="56" t="s">
        <v>3</v>
      </c>
      <c r="E6" s="378">
        <f>SUM(C5*C6)</f>
        <v>1400</v>
      </c>
      <c r="F6" s="379"/>
      <c r="G6" s="55"/>
      <c r="H6" s="55"/>
      <c r="I6" s="55"/>
      <c r="J6" s="55"/>
      <c r="K6" s="138"/>
      <c r="L6" s="136"/>
      <c r="M6" s="159"/>
      <c r="N6" s="136"/>
      <c r="O6" s="137"/>
    </row>
    <row r="7" spans="1:15" ht="16.2" thickBot="1" x14ac:dyDescent="0.35">
      <c r="A7" s="63"/>
      <c r="B7" s="63"/>
      <c r="C7" s="64"/>
      <c r="D7" s="56"/>
      <c r="E7" s="65"/>
      <c r="F7" s="66"/>
      <c r="G7" s="55"/>
      <c r="H7" s="55"/>
      <c r="I7" s="55"/>
      <c r="J7" s="55"/>
      <c r="K7" s="138"/>
      <c r="L7" s="136"/>
      <c r="M7" s="159"/>
      <c r="N7" s="136"/>
      <c r="O7" s="137"/>
    </row>
    <row r="8" spans="1:15" ht="16.2" thickBot="1" x14ac:dyDescent="0.35">
      <c r="A8" s="376" t="s">
        <v>4</v>
      </c>
      <c r="B8" s="377"/>
      <c r="C8" s="67"/>
      <c r="D8" s="55"/>
      <c r="E8" s="381">
        <v>5000</v>
      </c>
      <c r="F8" s="379"/>
      <c r="G8" s="55"/>
      <c r="H8" s="55"/>
      <c r="I8" s="55"/>
      <c r="J8" s="55"/>
      <c r="K8" s="138"/>
      <c r="L8" s="140"/>
      <c r="M8" s="159"/>
      <c r="N8" s="136"/>
      <c r="O8" s="137"/>
    </row>
    <row r="9" spans="1:15" ht="16.2" thickBot="1" x14ac:dyDescent="0.35">
      <c r="A9" s="63"/>
      <c r="B9" s="68"/>
      <c r="C9" s="67"/>
      <c r="D9" s="55"/>
      <c r="E9" s="66"/>
      <c r="F9" s="66"/>
      <c r="G9" s="55"/>
      <c r="H9" s="55"/>
      <c r="I9" s="55"/>
      <c r="J9" s="55"/>
      <c r="K9" s="138"/>
      <c r="L9" s="136"/>
      <c r="M9" s="159"/>
      <c r="N9" s="136"/>
      <c r="O9" s="137"/>
    </row>
    <row r="10" spans="1:15" ht="16.2" thickBot="1" x14ac:dyDescent="0.35">
      <c r="A10" s="376" t="s">
        <v>5</v>
      </c>
      <c r="B10" s="377"/>
      <c r="C10" s="55"/>
      <c r="D10" s="55"/>
      <c r="E10" s="381">
        <f>E6+E8</f>
        <v>6400</v>
      </c>
      <c r="F10" s="379"/>
      <c r="G10" s="55"/>
      <c r="H10" s="55"/>
      <c r="I10" s="55"/>
      <c r="J10" s="55"/>
      <c r="K10" s="138"/>
      <c r="L10" s="136"/>
      <c r="M10" s="159"/>
      <c r="N10" s="136"/>
      <c r="O10" s="137"/>
    </row>
    <row r="11" spans="1:15" ht="16.2" thickBot="1" x14ac:dyDescent="0.35">
      <c r="A11" s="63"/>
      <c r="B11" s="55"/>
      <c r="C11" s="55"/>
      <c r="D11" s="55"/>
      <c r="E11" s="55"/>
      <c r="F11" s="55"/>
      <c r="G11" s="55"/>
      <c r="H11" s="55"/>
      <c r="I11" s="55"/>
      <c r="J11" s="55"/>
      <c r="K11" s="138"/>
      <c r="L11" s="136"/>
      <c r="M11" s="139"/>
      <c r="N11" s="138"/>
      <c r="O11" s="137"/>
    </row>
    <row r="12" spans="1:15" ht="16.2" thickBot="1" x14ac:dyDescent="0.35">
      <c r="A12" s="376" t="s">
        <v>6</v>
      </c>
      <c r="B12" s="377"/>
      <c r="C12" s="67">
        <v>0.06</v>
      </c>
      <c r="D12" s="55"/>
      <c r="E12" s="378">
        <f>E10*C12</f>
        <v>384</v>
      </c>
      <c r="F12" s="383"/>
      <c r="G12" s="55"/>
      <c r="H12" s="55"/>
      <c r="I12" s="55"/>
      <c r="J12" s="55"/>
      <c r="K12" s="138"/>
      <c r="L12" s="136"/>
      <c r="M12" s="139"/>
      <c r="N12" s="138"/>
      <c r="O12" s="137"/>
    </row>
    <row r="13" spans="1:15" ht="16.2" thickBot="1" x14ac:dyDescent="0.35">
      <c r="A13" s="63"/>
      <c r="B13" s="55"/>
      <c r="C13" s="55"/>
      <c r="D13" s="55"/>
      <c r="E13" s="69"/>
      <c r="F13" s="69"/>
      <c r="G13" s="55"/>
      <c r="H13" s="55"/>
      <c r="I13" s="55"/>
      <c r="J13" s="55"/>
      <c r="K13" s="138"/>
      <c r="L13" s="136"/>
      <c r="M13" s="139"/>
      <c r="N13" s="138"/>
      <c r="O13" s="137"/>
    </row>
    <row r="14" spans="1:15" ht="16.2" thickBot="1" x14ac:dyDescent="0.35">
      <c r="A14" s="376" t="s">
        <v>7</v>
      </c>
      <c r="B14" s="377"/>
      <c r="C14" s="55"/>
      <c r="D14" s="55"/>
      <c r="E14" s="381">
        <f>E10-E12</f>
        <v>6016</v>
      </c>
      <c r="F14" s="379"/>
      <c r="G14" s="55"/>
      <c r="H14" s="55"/>
      <c r="I14" s="55"/>
      <c r="J14" s="55"/>
      <c r="K14" s="138"/>
      <c r="L14" s="136"/>
      <c r="M14" s="136"/>
      <c r="N14" s="135"/>
      <c r="O14" s="137"/>
    </row>
    <row r="15" spans="1:15" ht="15.6" x14ac:dyDescent="0.3">
      <c r="A15" s="63"/>
      <c r="B15" s="55"/>
      <c r="C15" s="55"/>
      <c r="D15" s="55"/>
      <c r="E15" s="55"/>
      <c r="F15" s="55"/>
      <c r="G15" s="55"/>
      <c r="H15" s="55"/>
      <c r="I15" s="55"/>
      <c r="J15" s="55"/>
      <c r="K15" s="135"/>
      <c r="L15" s="136"/>
      <c r="M15" s="135"/>
      <c r="N15" s="135"/>
      <c r="O15" s="137"/>
    </row>
    <row r="16" spans="1:15" ht="15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55"/>
      <c r="K16" s="55"/>
      <c r="L16" s="55"/>
      <c r="M16" s="55"/>
      <c r="N16" s="55"/>
      <c r="O16" s="55"/>
    </row>
    <row r="17" spans="1:16" ht="15" x14ac:dyDescent="0.25">
      <c r="A17" s="70" t="s">
        <v>47</v>
      </c>
      <c r="B17" s="55"/>
      <c r="C17" s="55"/>
      <c r="D17" s="55"/>
      <c r="E17" s="55"/>
      <c r="F17" s="70" t="s">
        <v>8</v>
      </c>
      <c r="G17" s="55"/>
      <c r="H17" s="55"/>
      <c r="I17" s="55"/>
      <c r="J17" s="55"/>
      <c r="K17" s="70" t="s">
        <v>9</v>
      </c>
      <c r="L17" s="55"/>
      <c r="M17" s="55"/>
      <c r="N17" s="55"/>
      <c r="O17" s="55"/>
    </row>
    <row r="18" spans="1:16" s="71" customFormat="1" ht="17.399999999999999" x14ac:dyDescent="0.3">
      <c r="B18" s="71">
        <f>E14</f>
        <v>6016</v>
      </c>
      <c r="G18" s="71">
        <v>0</v>
      </c>
      <c r="L18" s="71">
        <v>0</v>
      </c>
      <c r="P18" s="71">
        <f>SUM(A18:M18)</f>
        <v>6016</v>
      </c>
    </row>
    <row r="19" spans="1:16" ht="1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6" s="97" customFormat="1" ht="30" x14ac:dyDescent="0.25">
      <c r="A20" s="57" t="s">
        <v>10</v>
      </c>
      <c r="B20" s="57" t="s">
        <v>11</v>
      </c>
      <c r="C20" s="57" t="s">
        <v>12</v>
      </c>
      <c r="D20" s="58" t="s">
        <v>13</v>
      </c>
      <c r="E20" s="57" t="s">
        <v>14</v>
      </c>
      <c r="F20" s="57" t="s">
        <v>10</v>
      </c>
      <c r="G20" s="57" t="s">
        <v>11</v>
      </c>
      <c r="H20" s="57" t="s">
        <v>12</v>
      </c>
      <c r="I20" s="58" t="s">
        <v>13</v>
      </c>
      <c r="J20" s="57" t="s">
        <v>14</v>
      </c>
      <c r="K20" s="57" t="s">
        <v>10</v>
      </c>
      <c r="L20" s="57" t="s">
        <v>11</v>
      </c>
      <c r="M20" s="57" t="s">
        <v>12</v>
      </c>
      <c r="N20" s="58" t="s">
        <v>13</v>
      </c>
      <c r="O20" s="57" t="s">
        <v>14</v>
      </c>
    </row>
    <row r="21" spans="1:16" s="242" customFormat="1" ht="22.8" x14ac:dyDescent="0.25">
      <c r="A21" s="313">
        <v>1</v>
      </c>
      <c r="B21" s="408" t="s">
        <v>191</v>
      </c>
      <c r="C21" s="314">
        <v>4.0999999999999996</v>
      </c>
      <c r="D21" s="315">
        <v>1384</v>
      </c>
      <c r="E21" s="239"/>
      <c r="F21" s="237">
        <v>1</v>
      </c>
      <c r="G21" s="87"/>
      <c r="H21" s="276"/>
      <c r="I21" s="286"/>
      <c r="J21" s="239"/>
      <c r="K21" s="237">
        <v>1</v>
      </c>
      <c r="L21" s="75"/>
      <c r="M21" s="303"/>
      <c r="N21" s="258"/>
      <c r="O21" s="239"/>
    </row>
    <row r="22" spans="1:16" s="242" customFormat="1" ht="22.8" x14ac:dyDescent="0.25">
      <c r="A22" s="316">
        <f>A21+1</f>
        <v>2</v>
      </c>
      <c r="B22" s="408" t="s">
        <v>195</v>
      </c>
      <c r="C22" s="317">
        <v>4.83</v>
      </c>
      <c r="D22" s="315">
        <v>1203</v>
      </c>
      <c r="E22" s="245"/>
      <c r="F22" s="243">
        <v>2</v>
      </c>
      <c r="G22" s="88"/>
      <c r="H22" s="278"/>
      <c r="I22" s="288"/>
      <c r="J22" s="245"/>
      <c r="K22" s="243">
        <v>2</v>
      </c>
      <c r="L22" s="76"/>
      <c r="M22" s="304"/>
      <c r="N22" s="262"/>
      <c r="O22" s="245"/>
    </row>
    <row r="23" spans="1:16" s="242" customFormat="1" ht="22.8" x14ac:dyDescent="0.25">
      <c r="A23" s="316">
        <f t="shared" ref="A23:A32" si="0">A22+1</f>
        <v>3</v>
      </c>
      <c r="B23" s="408" t="s">
        <v>196</v>
      </c>
      <c r="C23" s="314">
        <v>5.17</v>
      </c>
      <c r="D23" s="315">
        <v>1023</v>
      </c>
      <c r="E23" s="245"/>
      <c r="F23" s="243">
        <v>3</v>
      </c>
      <c r="G23" s="88"/>
      <c r="H23" s="305"/>
      <c r="I23" s="288"/>
      <c r="J23" s="245"/>
      <c r="K23" s="243">
        <v>3</v>
      </c>
      <c r="L23" s="76"/>
      <c r="M23" s="306"/>
      <c r="N23" s="262"/>
      <c r="O23" s="245"/>
    </row>
    <row r="24" spans="1:16" s="242" customFormat="1" ht="22.8" x14ac:dyDescent="0.25">
      <c r="A24" s="316">
        <f t="shared" si="0"/>
        <v>4</v>
      </c>
      <c r="B24" s="408" t="s">
        <v>159</v>
      </c>
      <c r="C24" s="314">
        <v>5.68</v>
      </c>
      <c r="D24" s="315">
        <v>842</v>
      </c>
      <c r="E24" s="245"/>
      <c r="F24" s="243">
        <v>4</v>
      </c>
      <c r="G24" s="88"/>
      <c r="H24" s="278"/>
      <c r="I24" s="288"/>
      <c r="J24" s="245"/>
      <c r="K24" s="243">
        <v>4</v>
      </c>
      <c r="L24" s="76"/>
      <c r="M24" s="304"/>
      <c r="N24" s="262"/>
      <c r="O24" s="245"/>
    </row>
    <row r="25" spans="1:16" s="242" customFormat="1" ht="22.8" x14ac:dyDescent="0.25">
      <c r="A25" s="316">
        <f t="shared" si="0"/>
        <v>5</v>
      </c>
      <c r="B25" s="408" t="s">
        <v>158</v>
      </c>
      <c r="C25" s="238">
        <v>11.97</v>
      </c>
      <c r="D25" s="223">
        <v>662</v>
      </c>
      <c r="E25" s="245"/>
      <c r="F25" s="243">
        <v>5</v>
      </c>
      <c r="G25" s="260"/>
      <c r="H25" s="284"/>
      <c r="I25" s="290"/>
      <c r="J25" s="245"/>
      <c r="K25" s="243">
        <v>5</v>
      </c>
      <c r="L25" s="76"/>
      <c r="M25" s="304"/>
      <c r="N25" s="248"/>
      <c r="O25" s="245"/>
    </row>
    <row r="26" spans="1:16" s="242" customFormat="1" ht="22.8" x14ac:dyDescent="0.25">
      <c r="A26" s="316">
        <f t="shared" si="0"/>
        <v>6</v>
      </c>
      <c r="B26" s="408" t="s">
        <v>197</v>
      </c>
      <c r="C26" s="244">
        <v>24.87</v>
      </c>
      <c r="D26" s="141">
        <v>481</v>
      </c>
      <c r="E26" s="245"/>
      <c r="F26" s="243">
        <v>6</v>
      </c>
      <c r="G26" s="260"/>
      <c r="H26" s="284"/>
      <c r="I26" s="290"/>
      <c r="J26" s="245"/>
      <c r="K26" s="243">
        <v>6</v>
      </c>
      <c r="L26" s="76"/>
      <c r="M26" s="304"/>
      <c r="N26" s="248"/>
      <c r="O26" s="245"/>
    </row>
    <row r="27" spans="1:16" s="242" customFormat="1" ht="22.8" x14ac:dyDescent="0.25">
      <c r="A27" s="316">
        <f t="shared" si="0"/>
        <v>7</v>
      </c>
      <c r="B27" s="318" t="s">
        <v>134</v>
      </c>
      <c r="C27" s="244"/>
      <c r="D27" s="141">
        <v>210</v>
      </c>
      <c r="E27" s="245"/>
      <c r="F27" s="243">
        <v>7</v>
      </c>
      <c r="G27" s="260"/>
      <c r="H27" s="260"/>
      <c r="I27" s="248"/>
      <c r="J27" s="245"/>
      <c r="K27" s="243">
        <v>7</v>
      </c>
      <c r="L27" s="133"/>
      <c r="M27" s="133"/>
      <c r="N27" s="248"/>
      <c r="O27" s="245"/>
    </row>
    <row r="28" spans="1:16" s="242" customFormat="1" ht="22.8" x14ac:dyDescent="0.25">
      <c r="A28" s="316">
        <f t="shared" si="0"/>
        <v>8</v>
      </c>
      <c r="B28" s="318" t="s">
        <v>135</v>
      </c>
      <c r="C28" s="244"/>
      <c r="D28" s="141">
        <v>211</v>
      </c>
      <c r="E28" s="245"/>
      <c r="F28" s="243">
        <v>8</v>
      </c>
      <c r="G28" s="260"/>
      <c r="H28" s="260"/>
      <c r="I28" s="248"/>
      <c r="J28" s="245"/>
      <c r="K28" s="243">
        <v>8</v>
      </c>
      <c r="L28" s="246"/>
      <c r="M28" s="246"/>
      <c r="N28" s="248"/>
      <c r="O28" s="245"/>
    </row>
    <row r="29" spans="1:16" s="242" customFormat="1" ht="22.8" x14ac:dyDescent="0.25">
      <c r="A29" s="316">
        <f t="shared" si="0"/>
        <v>9</v>
      </c>
      <c r="B29" s="130"/>
      <c r="C29" s="244"/>
      <c r="D29" s="141"/>
      <c r="E29" s="245"/>
      <c r="F29" s="243">
        <v>9</v>
      </c>
      <c r="G29" s="260"/>
      <c r="H29" s="260"/>
      <c r="I29" s="248"/>
      <c r="J29" s="245"/>
      <c r="K29" s="243">
        <v>9</v>
      </c>
      <c r="L29" s="246"/>
      <c r="M29" s="246"/>
      <c r="N29" s="248"/>
      <c r="O29" s="245"/>
    </row>
    <row r="30" spans="1:16" s="242" customFormat="1" ht="22.8" x14ac:dyDescent="0.25">
      <c r="A30" s="316">
        <f t="shared" si="0"/>
        <v>10</v>
      </c>
      <c r="B30" s="130"/>
      <c r="C30" s="244"/>
      <c r="D30" s="266"/>
      <c r="E30" s="245"/>
      <c r="F30" s="243">
        <v>10</v>
      </c>
      <c r="G30" s="260"/>
      <c r="H30" s="260"/>
      <c r="I30" s="248"/>
      <c r="J30" s="245"/>
      <c r="K30" s="243">
        <v>10</v>
      </c>
      <c r="L30" s="246"/>
      <c r="M30" s="246"/>
      <c r="N30" s="248"/>
      <c r="O30" s="245"/>
    </row>
    <row r="31" spans="1:16" s="242" customFormat="1" ht="22.8" x14ac:dyDescent="0.25">
      <c r="A31" s="316">
        <f t="shared" si="0"/>
        <v>11</v>
      </c>
      <c r="B31" s="133"/>
      <c r="C31" s="133"/>
      <c r="D31" s="142"/>
      <c r="E31" s="245"/>
      <c r="F31" s="243">
        <v>11</v>
      </c>
      <c r="G31" s="246"/>
      <c r="H31" s="246"/>
      <c r="I31" s="248"/>
      <c r="J31" s="245"/>
      <c r="K31" s="243">
        <v>11</v>
      </c>
      <c r="L31" s="246"/>
      <c r="M31" s="246"/>
      <c r="N31" s="248"/>
      <c r="O31" s="245"/>
    </row>
    <row r="32" spans="1:16" s="242" customFormat="1" ht="22.8" x14ac:dyDescent="0.25">
      <c r="A32" s="316">
        <f t="shared" si="0"/>
        <v>12</v>
      </c>
      <c r="B32" s="133"/>
      <c r="C32" s="133"/>
      <c r="D32" s="142"/>
      <c r="E32" s="245"/>
      <c r="F32" s="243">
        <v>12</v>
      </c>
      <c r="G32" s="246"/>
      <c r="H32" s="246"/>
      <c r="I32" s="248"/>
      <c r="J32" s="245"/>
      <c r="K32" s="243">
        <v>12</v>
      </c>
      <c r="L32" s="246"/>
      <c r="M32" s="246"/>
      <c r="N32" s="248"/>
      <c r="O32" s="245"/>
    </row>
    <row r="33" spans="1:15" ht="15" x14ac:dyDescent="0.25">
      <c r="D33" s="73">
        <f>SUM(D21:D32)</f>
        <v>6016</v>
      </c>
      <c r="F33" s="55"/>
      <c r="I33" s="73">
        <f>SUM(I21:I32)</f>
        <v>0</v>
      </c>
      <c r="N33" s="73">
        <f>SUM(N21:N32)</f>
        <v>0</v>
      </c>
    </row>
    <row r="34" spans="1:15" s="74" customFormat="1" ht="12.75" customHeight="1" x14ac:dyDescent="0.25"/>
    <row r="35" spans="1:15" s="74" customFormat="1" ht="12.75" customHeight="1" x14ac:dyDescent="0.25">
      <c r="A35" s="375" t="s">
        <v>15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</row>
    <row r="36" spans="1:15" s="74" customFormat="1" ht="12.75" customHeight="1" x14ac:dyDescent="0.25">
      <c r="A36" s="382" t="s">
        <v>81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</row>
    <row r="37" spans="1:15" s="74" customFormat="1" ht="12.75" customHeight="1" x14ac:dyDescent="0.25">
      <c r="A37" s="382" t="s">
        <v>84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</row>
    <row r="38" spans="1:15" s="74" customFormat="1" ht="12.75" customHeight="1" x14ac:dyDescent="0.25">
      <c r="A38" s="380" t="s">
        <v>52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</row>
    <row r="39" spans="1:15" s="74" customFormat="1" ht="12.75" customHeight="1" x14ac:dyDescent="0.25">
      <c r="A39" s="375" t="s">
        <v>83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</row>
    <row r="43" spans="1:15" s="363" customFormat="1" ht="13.8" x14ac:dyDescent="0.25">
      <c r="A43" s="363">
        <v>1</v>
      </c>
      <c r="B43" s="361">
        <f>E14*0.6</f>
        <v>3609.6</v>
      </c>
      <c r="C43" s="363">
        <v>1</v>
      </c>
      <c r="D43" s="361">
        <f>E14*0.4</f>
        <v>2406.4</v>
      </c>
      <c r="E43" s="363">
        <v>1</v>
      </c>
      <c r="F43" s="361">
        <f>E14*0.29</f>
        <v>1744.6399999999999</v>
      </c>
      <c r="G43" s="363">
        <v>1</v>
      </c>
      <c r="H43" s="361">
        <f>E14*0.23</f>
        <v>1383.68</v>
      </c>
    </row>
    <row r="44" spans="1:15" s="363" customFormat="1" ht="13.8" x14ac:dyDescent="0.25">
      <c r="A44" s="363">
        <v>2</v>
      </c>
      <c r="B44" s="361">
        <f>E14*0.4</f>
        <v>2406.4</v>
      </c>
      <c r="C44" s="363">
        <v>2</v>
      </c>
      <c r="D44" s="361">
        <f>E14*0.3</f>
        <v>1804.8</v>
      </c>
      <c r="E44" s="363">
        <v>2</v>
      </c>
      <c r="F44" s="361">
        <f>E14*0.24</f>
        <v>1443.84</v>
      </c>
      <c r="G44" s="363">
        <v>2</v>
      </c>
      <c r="H44" s="361">
        <f>E14*0.2</f>
        <v>1203.2</v>
      </c>
    </row>
    <row r="45" spans="1:15" s="363" customFormat="1" ht="13.8" x14ac:dyDescent="0.25">
      <c r="C45" s="363">
        <v>3</v>
      </c>
      <c r="D45" s="361">
        <f>E14*0.2</f>
        <v>1203.2</v>
      </c>
      <c r="E45" s="363">
        <v>3</v>
      </c>
      <c r="F45" s="361">
        <f>E14*0.19</f>
        <v>1143.04</v>
      </c>
      <c r="G45" s="363">
        <v>3</v>
      </c>
      <c r="H45" s="361">
        <f>E14*0.17</f>
        <v>1022.72</v>
      </c>
    </row>
    <row r="46" spans="1:15" s="363" customFormat="1" ht="13.8" x14ac:dyDescent="0.25">
      <c r="B46" s="361">
        <f>SUM(B43:B44)</f>
        <v>6016</v>
      </c>
      <c r="C46" s="363">
        <v>4</v>
      </c>
      <c r="D46" s="361">
        <f>E14*0.1</f>
        <v>601.6</v>
      </c>
      <c r="E46" s="363">
        <v>4</v>
      </c>
      <c r="F46" s="361">
        <f>E14*0.14</f>
        <v>842.24000000000012</v>
      </c>
      <c r="G46" s="363">
        <v>4</v>
      </c>
      <c r="H46" s="361">
        <f>E14*0.14</f>
        <v>842.24000000000012</v>
      </c>
    </row>
    <row r="47" spans="1:15" s="363" customFormat="1" ht="13.8" x14ac:dyDescent="0.25">
      <c r="E47" s="363">
        <v>5</v>
      </c>
      <c r="F47" s="361">
        <f>E14*0.09</f>
        <v>541.43999999999994</v>
      </c>
      <c r="G47" s="363">
        <v>5</v>
      </c>
      <c r="H47" s="361">
        <f>E14*0.11</f>
        <v>661.76</v>
      </c>
    </row>
    <row r="48" spans="1:15" s="363" customFormat="1" ht="13.8" x14ac:dyDescent="0.25">
      <c r="D48" s="361">
        <f>SUM(D43:D46)</f>
        <v>6016</v>
      </c>
      <c r="E48" s="363">
        <v>6</v>
      </c>
      <c r="F48" s="361">
        <f>E14*0.05</f>
        <v>300.8</v>
      </c>
      <c r="G48" s="363">
        <v>6</v>
      </c>
      <c r="H48" s="361">
        <f>E14*0.08</f>
        <v>481.28000000000003</v>
      </c>
    </row>
    <row r="49" spans="6:8" s="363" customFormat="1" ht="13.8" x14ac:dyDescent="0.25">
      <c r="G49" s="363">
        <v>7</v>
      </c>
      <c r="H49" s="361">
        <f>E14*0.05</f>
        <v>300.8</v>
      </c>
    </row>
    <row r="50" spans="6:8" s="363" customFormat="1" ht="13.8" x14ac:dyDescent="0.25">
      <c r="F50" s="361">
        <f>SUM(F43:F48)</f>
        <v>6015.9999999999991</v>
      </c>
      <c r="G50" s="363">
        <v>8</v>
      </c>
      <c r="H50" s="361">
        <f>E14*0.02</f>
        <v>120.32000000000001</v>
      </c>
    </row>
    <row r="51" spans="6:8" s="363" customFormat="1" ht="13.8" x14ac:dyDescent="0.25"/>
    <row r="52" spans="6:8" s="363" customFormat="1" ht="13.8" x14ac:dyDescent="0.25">
      <c r="H52" s="361">
        <f>SUM(H43:H50)</f>
        <v>6016</v>
      </c>
    </row>
    <row r="53" spans="6:8" s="363" customFormat="1" ht="13.8" x14ac:dyDescent="0.25"/>
    <row r="54" spans="6:8" s="363" customFormat="1" ht="13.8" x14ac:dyDescent="0.25"/>
    <row r="55" spans="6:8" s="363" customFormat="1" ht="13.8" x14ac:dyDescent="0.25"/>
    <row r="56" spans="6:8" s="363" customFormat="1" ht="13.8" x14ac:dyDescent="0.25"/>
    <row r="57" spans="6:8" s="363" customFormat="1" ht="13.8" x14ac:dyDescent="0.25"/>
  </sheetData>
  <mergeCells count="20">
    <mergeCell ref="A3:B3"/>
    <mergeCell ref="A1:B1"/>
    <mergeCell ref="C1:H1"/>
    <mergeCell ref="M1:O1"/>
    <mergeCell ref="A39:O39"/>
    <mergeCell ref="A36:O36"/>
    <mergeCell ref="A5:B5"/>
    <mergeCell ref="A6:B6"/>
    <mergeCell ref="E6:F6"/>
    <mergeCell ref="A35:O35"/>
    <mergeCell ref="A37:O37"/>
    <mergeCell ref="A38:O38"/>
    <mergeCell ref="A14:B14"/>
    <mergeCell ref="E14:F14"/>
    <mergeCell ref="A12:B12"/>
    <mergeCell ref="E12:F12"/>
    <mergeCell ref="A8:B8"/>
    <mergeCell ref="E8:F8"/>
    <mergeCell ref="A10:B10"/>
    <mergeCell ref="E10:F10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view="pageBreakPreview" topLeftCell="A13" zoomScaleNormal="100" zoomScaleSheetLayoutView="100" workbookViewId="0">
      <selection activeCell="D27" sqref="D27"/>
    </sheetView>
  </sheetViews>
  <sheetFormatPr defaultColWidth="9.109375" defaultRowHeight="13.2" x14ac:dyDescent="0.25"/>
  <cols>
    <col min="1" max="1" width="8.44140625" style="54" customWidth="1"/>
    <col min="2" max="2" width="23.6640625" style="54" customWidth="1"/>
    <col min="3" max="3" width="9.33203125" style="54" customWidth="1"/>
    <col min="4" max="4" width="12" style="54" bestFit="1" customWidth="1"/>
    <col min="5" max="5" width="9.5546875" style="54" customWidth="1"/>
    <col min="6" max="6" width="6" style="54" customWidth="1"/>
    <col min="7" max="7" width="23.6640625" style="54" customWidth="1"/>
    <col min="8" max="8" width="9.33203125" style="54" customWidth="1"/>
    <col min="9" max="9" width="12" style="54" bestFit="1" customWidth="1"/>
    <col min="10" max="10" width="9.5546875" style="54" customWidth="1"/>
    <col min="11" max="11" width="6" style="54" customWidth="1"/>
    <col min="12" max="12" width="23.6640625" style="54" customWidth="1"/>
    <col min="13" max="13" width="9.33203125" style="54" customWidth="1"/>
    <col min="14" max="14" width="12" style="54" bestFit="1" customWidth="1"/>
    <col min="15" max="15" width="9.5546875" style="54" customWidth="1"/>
    <col min="16" max="16" width="13.109375" style="54" bestFit="1" customWidth="1"/>
    <col min="17" max="16384" width="9.109375" style="54"/>
  </cols>
  <sheetData>
    <row r="1" spans="1:15" s="91" customFormat="1" ht="22.8" x14ac:dyDescent="0.4">
      <c r="A1" s="385" t="s">
        <v>80</v>
      </c>
      <c r="B1" s="385"/>
      <c r="C1" s="386" t="s">
        <v>133</v>
      </c>
      <c r="D1" s="386"/>
      <c r="E1" s="386"/>
      <c r="F1" s="386"/>
      <c r="G1" s="386"/>
      <c r="H1" s="386"/>
      <c r="K1" s="134"/>
      <c r="L1" s="236" t="s">
        <v>115</v>
      </c>
      <c r="M1" s="387">
        <v>44968</v>
      </c>
      <c r="N1" s="387"/>
      <c r="O1" s="387"/>
    </row>
    <row r="2" spans="1:15" ht="13.8" x14ac:dyDescent="0.3">
      <c r="K2" s="135"/>
      <c r="L2" s="136"/>
      <c r="M2" s="159"/>
      <c r="N2" s="136"/>
      <c r="O2" s="135"/>
    </row>
    <row r="3" spans="1:15" ht="21" customHeight="1" x14ac:dyDescent="0.4">
      <c r="A3" s="384" t="s">
        <v>0</v>
      </c>
      <c r="B3" s="376"/>
      <c r="C3" s="59" t="s">
        <v>17</v>
      </c>
      <c r="D3" s="60"/>
      <c r="E3" s="60"/>
      <c r="F3" s="60"/>
      <c r="G3" s="60"/>
      <c r="H3" s="55"/>
      <c r="I3" s="55"/>
      <c r="J3" s="55"/>
      <c r="K3" s="135"/>
      <c r="L3" s="136"/>
      <c r="M3" s="159"/>
      <c r="N3" s="136"/>
      <c r="O3" s="137"/>
    </row>
    <row r="4" spans="1:15" ht="16.2" thickBot="1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  <c r="K4" s="135"/>
      <c r="L4" s="136"/>
      <c r="M4" s="159"/>
      <c r="N4" s="136"/>
      <c r="O4" s="137"/>
    </row>
    <row r="5" spans="1:15" ht="16.2" thickBot="1" x14ac:dyDescent="0.35">
      <c r="A5" s="376" t="s">
        <v>1</v>
      </c>
      <c r="B5" s="377"/>
      <c r="C5" s="61">
        <v>7</v>
      </c>
      <c r="D5" s="55"/>
      <c r="E5" s="55"/>
      <c r="F5" s="55"/>
      <c r="G5" s="55"/>
      <c r="H5" s="55"/>
      <c r="I5" s="55"/>
      <c r="J5" s="55"/>
      <c r="K5" s="138"/>
      <c r="L5" s="136"/>
      <c r="M5" s="159"/>
      <c r="N5" s="136"/>
      <c r="O5" s="137"/>
    </row>
    <row r="6" spans="1:15" ht="16.2" thickBot="1" x14ac:dyDescent="0.35">
      <c r="A6" s="376" t="s">
        <v>2</v>
      </c>
      <c r="B6" s="376"/>
      <c r="C6" s="62">
        <v>100</v>
      </c>
      <c r="D6" s="56" t="s">
        <v>3</v>
      </c>
      <c r="E6" s="378">
        <f>SUM(C5*C6)</f>
        <v>700</v>
      </c>
      <c r="F6" s="379"/>
      <c r="G6" s="55"/>
      <c r="H6" s="55"/>
      <c r="I6" s="55"/>
      <c r="J6" s="55"/>
      <c r="K6" s="138"/>
      <c r="L6" s="136"/>
      <c r="M6" s="159"/>
      <c r="N6" s="136"/>
      <c r="O6" s="137"/>
    </row>
    <row r="7" spans="1:15" ht="16.2" thickBot="1" x14ac:dyDescent="0.35">
      <c r="A7" s="63"/>
      <c r="B7" s="63"/>
      <c r="C7" s="64"/>
      <c r="D7" s="56"/>
      <c r="E7" s="65"/>
      <c r="F7" s="66"/>
      <c r="G7" s="55"/>
      <c r="H7" s="55"/>
      <c r="I7" s="55"/>
      <c r="J7" s="55"/>
      <c r="K7" s="138"/>
      <c r="L7" s="136"/>
      <c r="M7" s="159"/>
      <c r="N7" s="136"/>
      <c r="O7" s="137"/>
    </row>
    <row r="8" spans="1:15" ht="16.2" thickBot="1" x14ac:dyDescent="0.35">
      <c r="A8" s="376" t="s">
        <v>4</v>
      </c>
      <c r="B8" s="377"/>
      <c r="C8" s="67"/>
      <c r="D8" s="55"/>
      <c r="E8" s="381">
        <v>5000</v>
      </c>
      <c r="F8" s="379"/>
      <c r="G8" s="55"/>
      <c r="H8" s="55"/>
      <c r="I8" s="55"/>
      <c r="J8" s="55"/>
      <c r="K8" s="138"/>
      <c r="L8" s="140"/>
      <c r="M8" s="159"/>
      <c r="N8" s="136"/>
      <c r="O8" s="137"/>
    </row>
    <row r="9" spans="1:15" ht="16.2" thickBot="1" x14ac:dyDescent="0.35">
      <c r="A9" s="63"/>
      <c r="B9" s="68"/>
      <c r="C9" s="67"/>
      <c r="D9" s="55"/>
      <c r="E9" s="66"/>
      <c r="F9" s="66"/>
      <c r="G9" s="55"/>
      <c r="H9" s="55"/>
      <c r="I9" s="55"/>
      <c r="J9" s="55"/>
      <c r="K9" s="138"/>
      <c r="L9" s="136"/>
      <c r="M9" s="159"/>
      <c r="N9" s="136"/>
      <c r="O9" s="137"/>
    </row>
    <row r="10" spans="1:15" ht="16.2" thickBot="1" x14ac:dyDescent="0.35">
      <c r="A10" s="376" t="s">
        <v>5</v>
      </c>
      <c r="B10" s="377"/>
      <c r="C10" s="55"/>
      <c r="D10" s="55"/>
      <c r="E10" s="381">
        <f>E6+E8</f>
        <v>5700</v>
      </c>
      <c r="F10" s="379"/>
      <c r="G10" s="55"/>
      <c r="H10" s="55"/>
      <c r="I10" s="55"/>
      <c r="J10" s="55"/>
      <c r="K10" s="138"/>
      <c r="L10" s="136"/>
      <c r="M10" s="159"/>
      <c r="N10" s="136"/>
      <c r="O10" s="137"/>
    </row>
    <row r="11" spans="1:15" ht="16.2" thickBot="1" x14ac:dyDescent="0.35">
      <c r="A11" s="63"/>
      <c r="B11" s="55"/>
      <c r="C11" s="55"/>
      <c r="D11" s="55"/>
      <c r="E11" s="55"/>
      <c r="F11" s="55"/>
      <c r="G11" s="55"/>
      <c r="H11" s="55"/>
      <c r="I11" s="55"/>
      <c r="J11" s="55"/>
      <c r="K11" s="138"/>
      <c r="L11" s="136"/>
      <c r="M11" s="139"/>
      <c r="N11" s="138"/>
      <c r="O11" s="137"/>
    </row>
    <row r="12" spans="1:15" ht="16.2" thickBot="1" x14ac:dyDescent="0.35">
      <c r="A12" s="376" t="s">
        <v>6</v>
      </c>
      <c r="B12" s="377"/>
      <c r="C12" s="67">
        <v>0.06</v>
      </c>
      <c r="D12" s="55"/>
      <c r="E12" s="378">
        <f>E10*C12</f>
        <v>342</v>
      </c>
      <c r="F12" s="383"/>
      <c r="G12" s="55"/>
      <c r="H12" s="55"/>
      <c r="I12" s="55"/>
      <c r="J12" s="55"/>
      <c r="K12" s="138"/>
      <c r="L12" s="136"/>
      <c r="M12" s="139"/>
      <c r="N12" s="138"/>
      <c r="O12" s="137"/>
    </row>
    <row r="13" spans="1:15" ht="16.2" thickBot="1" x14ac:dyDescent="0.35">
      <c r="A13" s="63"/>
      <c r="B13" s="55"/>
      <c r="C13" s="55"/>
      <c r="D13" s="55"/>
      <c r="E13" s="69"/>
      <c r="F13" s="69"/>
      <c r="G13" s="55"/>
      <c r="H13" s="55"/>
      <c r="I13" s="55"/>
      <c r="J13" s="55"/>
      <c r="K13" s="138"/>
      <c r="L13" s="136"/>
      <c r="M13" s="139"/>
      <c r="N13" s="138"/>
      <c r="O13" s="137"/>
    </row>
    <row r="14" spans="1:15" ht="16.2" thickBot="1" x14ac:dyDescent="0.35">
      <c r="A14" s="376" t="s">
        <v>7</v>
      </c>
      <c r="B14" s="377"/>
      <c r="C14" s="55"/>
      <c r="D14" s="55"/>
      <c r="E14" s="381">
        <f>E10-E12</f>
        <v>5358</v>
      </c>
      <c r="F14" s="379"/>
      <c r="G14" s="234"/>
      <c r="H14" s="55"/>
      <c r="I14" s="55"/>
      <c r="J14" s="55"/>
      <c r="K14" s="138"/>
      <c r="L14" s="136"/>
      <c r="M14" s="136"/>
      <c r="N14" s="135"/>
      <c r="O14" s="137"/>
    </row>
    <row r="15" spans="1:15" ht="15.6" x14ac:dyDescent="0.3">
      <c r="A15" s="63"/>
      <c r="B15" s="55"/>
      <c r="C15" s="55"/>
      <c r="D15" s="55"/>
      <c r="E15" s="55"/>
      <c r="F15" s="55"/>
      <c r="G15" s="234"/>
      <c r="H15" s="55"/>
      <c r="I15" s="55"/>
      <c r="J15" s="55"/>
      <c r="K15" s="135"/>
      <c r="L15" s="136"/>
      <c r="M15" s="135"/>
      <c r="N15" s="135"/>
      <c r="O15" s="137"/>
    </row>
    <row r="16" spans="1:15" ht="15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55"/>
      <c r="K16" s="55"/>
      <c r="L16" s="55"/>
      <c r="M16" s="55"/>
      <c r="N16" s="55"/>
      <c r="O16" s="55"/>
    </row>
    <row r="17" spans="1:16" ht="15" x14ac:dyDescent="0.25">
      <c r="A17" s="70" t="s">
        <v>47</v>
      </c>
      <c r="B17" s="55"/>
      <c r="C17" s="55"/>
      <c r="D17" s="124"/>
      <c r="E17" s="55"/>
      <c r="F17" s="70" t="s">
        <v>8</v>
      </c>
      <c r="G17" s="55"/>
      <c r="H17" s="55"/>
      <c r="I17" s="55"/>
      <c r="J17" s="55"/>
      <c r="K17" s="70" t="s">
        <v>9</v>
      </c>
      <c r="L17" s="55"/>
      <c r="M17" s="55"/>
      <c r="N17" s="55"/>
      <c r="O17" s="55"/>
    </row>
    <row r="18" spans="1:16" s="71" customFormat="1" ht="17.399999999999999" x14ac:dyDescent="0.3">
      <c r="B18" s="71">
        <f>E14</f>
        <v>5358</v>
      </c>
      <c r="G18" s="71">
        <v>0</v>
      </c>
      <c r="L18" s="71">
        <v>0</v>
      </c>
      <c r="P18" s="71">
        <f>SUM(A18:M18)</f>
        <v>5358</v>
      </c>
    </row>
    <row r="19" spans="1:16" ht="1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6" s="97" customFormat="1" ht="30" x14ac:dyDescent="0.25">
      <c r="A20" s="57" t="s">
        <v>10</v>
      </c>
      <c r="B20" s="57" t="s">
        <v>11</v>
      </c>
      <c r="C20" s="57" t="s">
        <v>53</v>
      </c>
      <c r="D20" s="58" t="s">
        <v>13</v>
      </c>
      <c r="E20" s="57" t="s">
        <v>14</v>
      </c>
      <c r="F20" s="57" t="s">
        <v>10</v>
      </c>
      <c r="G20" s="57" t="s">
        <v>11</v>
      </c>
      <c r="H20" s="57" t="s">
        <v>12</v>
      </c>
      <c r="I20" s="58" t="s">
        <v>13</v>
      </c>
      <c r="J20" s="57" t="s">
        <v>14</v>
      </c>
      <c r="K20" s="57" t="s">
        <v>10</v>
      </c>
      <c r="L20" s="57" t="s">
        <v>11</v>
      </c>
      <c r="M20" s="57" t="s">
        <v>12</v>
      </c>
      <c r="N20" s="58" t="s">
        <v>13</v>
      </c>
      <c r="O20" s="57" t="s">
        <v>14</v>
      </c>
    </row>
    <row r="21" spans="1:16" s="242" customFormat="1" ht="22.8" x14ac:dyDescent="0.25">
      <c r="A21" s="254">
        <v>1</v>
      </c>
      <c r="B21" s="408" t="s">
        <v>148</v>
      </c>
      <c r="C21" s="405">
        <v>76</v>
      </c>
      <c r="D21" s="223">
        <v>1232</v>
      </c>
      <c r="E21" s="293"/>
      <c r="F21" s="237">
        <v>1</v>
      </c>
      <c r="G21" s="256"/>
      <c r="H21" s="282"/>
      <c r="I21" s="258"/>
      <c r="J21" s="239"/>
      <c r="K21" s="237">
        <v>1</v>
      </c>
      <c r="L21" s="256"/>
      <c r="M21" s="282"/>
      <c r="N21" s="258"/>
      <c r="O21" s="239"/>
    </row>
    <row r="22" spans="1:16" s="242" customFormat="1" ht="22.8" x14ac:dyDescent="0.25">
      <c r="A22" s="129">
        <f>A21+1</f>
        <v>2</v>
      </c>
      <c r="B22" s="408" t="s">
        <v>149</v>
      </c>
      <c r="C22" s="405">
        <v>69</v>
      </c>
      <c r="D22" s="223">
        <v>1072</v>
      </c>
      <c r="E22" s="294"/>
      <c r="F22" s="243">
        <v>2</v>
      </c>
      <c r="G22" s="260"/>
      <c r="H22" s="284"/>
      <c r="I22" s="262"/>
      <c r="J22" s="245"/>
      <c r="K22" s="243">
        <v>2</v>
      </c>
      <c r="L22" s="260"/>
      <c r="M22" s="295"/>
      <c r="N22" s="262"/>
      <c r="O22" s="245"/>
    </row>
    <row r="23" spans="1:16" s="242" customFormat="1" ht="22.8" x14ac:dyDescent="0.25">
      <c r="A23" s="129">
        <f t="shared" ref="A23:A32" si="0">A22+1</f>
        <v>3</v>
      </c>
      <c r="B23" s="408" t="s">
        <v>150</v>
      </c>
      <c r="C23" s="405">
        <v>68</v>
      </c>
      <c r="D23" s="223">
        <v>911</v>
      </c>
      <c r="E23" s="245"/>
      <c r="F23" s="243">
        <v>3</v>
      </c>
      <c r="G23" s="260"/>
      <c r="H23" s="284"/>
      <c r="I23" s="262"/>
      <c r="J23" s="245"/>
      <c r="K23" s="243">
        <v>3</v>
      </c>
      <c r="L23" s="260"/>
      <c r="M23" s="295"/>
      <c r="N23" s="262"/>
      <c r="O23" s="245"/>
    </row>
    <row r="24" spans="1:16" s="242" customFormat="1" ht="22.8" x14ac:dyDescent="0.25">
      <c r="A24" s="129">
        <f t="shared" si="0"/>
        <v>4</v>
      </c>
      <c r="B24" s="408" t="s">
        <v>151</v>
      </c>
      <c r="C24" s="409">
        <v>4</v>
      </c>
      <c r="D24" s="223">
        <v>750</v>
      </c>
      <c r="E24" s="297"/>
      <c r="F24" s="243">
        <v>4</v>
      </c>
      <c r="G24" s="260"/>
      <c r="H24" s="284"/>
      <c r="I24" s="262"/>
      <c r="J24" s="245"/>
      <c r="K24" s="243">
        <v>4</v>
      </c>
      <c r="L24" s="260"/>
      <c r="M24" s="295"/>
      <c r="N24" s="262"/>
      <c r="O24" s="245"/>
    </row>
    <row r="25" spans="1:16" s="242" customFormat="1" ht="22.8" x14ac:dyDescent="0.25">
      <c r="A25" s="129">
        <f t="shared" si="0"/>
        <v>5</v>
      </c>
      <c r="B25" s="130" t="s">
        <v>152</v>
      </c>
      <c r="C25" s="132"/>
      <c r="D25" s="223">
        <v>696</v>
      </c>
      <c r="E25" s="245"/>
      <c r="F25" s="243">
        <v>5</v>
      </c>
      <c r="G25" s="260"/>
      <c r="H25" s="284"/>
      <c r="I25" s="298"/>
      <c r="J25" s="245"/>
      <c r="K25" s="243">
        <v>5</v>
      </c>
      <c r="L25" s="260"/>
      <c r="M25" s="284"/>
      <c r="N25" s="248"/>
      <c r="O25" s="245"/>
    </row>
    <row r="26" spans="1:16" s="242" customFormat="1" ht="22.8" x14ac:dyDescent="0.25">
      <c r="A26" s="129">
        <f t="shared" si="0"/>
        <v>6</v>
      </c>
      <c r="B26" s="296" t="s">
        <v>135</v>
      </c>
      <c r="C26" s="132"/>
      <c r="D26" s="223">
        <v>697</v>
      </c>
      <c r="E26" s="299"/>
      <c r="F26" s="243">
        <v>6</v>
      </c>
      <c r="G26" s="246"/>
      <c r="H26" s="246"/>
      <c r="I26" s="298"/>
      <c r="J26" s="245"/>
      <c r="K26" s="243">
        <v>6</v>
      </c>
      <c r="L26" s="246"/>
      <c r="M26" s="246"/>
      <c r="N26" s="248"/>
      <c r="O26" s="245"/>
    </row>
    <row r="27" spans="1:16" s="242" customFormat="1" ht="22.8" x14ac:dyDescent="0.25">
      <c r="A27" s="129">
        <f t="shared" si="0"/>
        <v>7</v>
      </c>
      <c r="B27" s="130"/>
      <c r="C27" s="132"/>
      <c r="D27" s="223"/>
      <c r="E27" s="300"/>
      <c r="F27" s="243">
        <v>7</v>
      </c>
      <c r="G27" s="246"/>
      <c r="H27" s="246"/>
      <c r="I27" s="248"/>
      <c r="J27" s="245"/>
      <c r="K27" s="243">
        <v>7</v>
      </c>
      <c r="L27" s="246"/>
      <c r="M27" s="246"/>
      <c r="N27" s="248"/>
      <c r="O27" s="245"/>
    </row>
    <row r="28" spans="1:16" s="242" customFormat="1" ht="22.8" x14ac:dyDescent="0.25">
      <c r="A28" s="129">
        <f t="shared" si="0"/>
        <v>8</v>
      </c>
      <c r="B28" s="296"/>
      <c r="C28" s="132"/>
      <c r="D28" s="223"/>
      <c r="E28" s="300"/>
      <c r="F28" s="243">
        <v>8</v>
      </c>
      <c r="G28" s="246"/>
      <c r="H28" s="246"/>
      <c r="I28" s="248"/>
      <c r="J28" s="245"/>
      <c r="K28" s="243">
        <v>8</v>
      </c>
      <c r="L28" s="246"/>
      <c r="M28" s="246"/>
      <c r="N28" s="248"/>
      <c r="O28" s="245"/>
    </row>
    <row r="29" spans="1:16" s="242" customFormat="1" ht="22.8" x14ac:dyDescent="0.25">
      <c r="A29" s="129">
        <f t="shared" si="0"/>
        <v>9</v>
      </c>
      <c r="B29" s="301"/>
      <c r="C29" s="130"/>
      <c r="D29" s="141"/>
      <c r="E29" s="245"/>
      <c r="F29" s="243">
        <v>9</v>
      </c>
      <c r="G29" s="246"/>
      <c r="H29" s="246"/>
      <c r="I29" s="248"/>
      <c r="J29" s="245"/>
      <c r="K29" s="243">
        <v>9</v>
      </c>
      <c r="L29" s="246"/>
      <c r="M29" s="246"/>
      <c r="N29" s="248"/>
      <c r="O29" s="245"/>
    </row>
    <row r="30" spans="1:16" s="242" customFormat="1" ht="22.8" x14ac:dyDescent="0.25">
      <c r="A30" s="129">
        <f t="shared" si="0"/>
        <v>10</v>
      </c>
      <c r="B30" s="301"/>
      <c r="C30" s="130"/>
      <c r="D30" s="266"/>
      <c r="E30" s="245"/>
      <c r="F30" s="243">
        <v>10</v>
      </c>
      <c r="G30" s="246"/>
      <c r="H30" s="246"/>
      <c r="I30" s="248"/>
      <c r="J30" s="245"/>
      <c r="K30" s="243">
        <v>10</v>
      </c>
      <c r="L30" s="246"/>
      <c r="M30" s="246"/>
      <c r="N30" s="248"/>
      <c r="O30" s="245"/>
    </row>
    <row r="31" spans="1:16" s="242" customFormat="1" ht="22.8" x14ac:dyDescent="0.25">
      <c r="A31" s="129">
        <f t="shared" si="0"/>
        <v>11</v>
      </c>
      <c r="B31" s="302"/>
      <c r="C31" s="133"/>
      <c r="D31" s="142"/>
      <c r="E31" s="245"/>
      <c r="F31" s="243">
        <v>11</v>
      </c>
      <c r="G31" s="246"/>
      <c r="H31" s="246"/>
      <c r="I31" s="248"/>
      <c r="J31" s="245"/>
      <c r="K31" s="243">
        <v>11</v>
      </c>
      <c r="L31" s="246"/>
      <c r="M31" s="246"/>
      <c r="N31" s="248"/>
      <c r="O31" s="245"/>
    </row>
    <row r="32" spans="1:16" s="242" customFormat="1" ht="22.8" x14ac:dyDescent="0.25">
      <c r="A32" s="129">
        <f t="shared" si="0"/>
        <v>12</v>
      </c>
      <c r="B32" s="302"/>
      <c r="C32" s="133"/>
      <c r="D32" s="142"/>
      <c r="E32" s="245"/>
      <c r="F32" s="243">
        <v>12</v>
      </c>
      <c r="G32" s="246"/>
      <c r="H32" s="246"/>
      <c r="I32" s="248"/>
      <c r="J32" s="245"/>
      <c r="K32" s="243">
        <v>12</v>
      </c>
      <c r="L32" s="246"/>
      <c r="M32" s="246"/>
      <c r="N32" s="248"/>
      <c r="O32" s="245"/>
    </row>
    <row r="33" spans="1:15" ht="15" x14ac:dyDescent="0.25">
      <c r="D33" s="73">
        <f>SUM(D21:D32)</f>
        <v>5358</v>
      </c>
      <c r="F33" s="55"/>
      <c r="I33" s="73">
        <f>SUM(I21:I32)</f>
        <v>0</v>
      </c>
      <c r="N33" s="73">
        <f>SUM(N21:N32)</f>
        <v>0</v>
      </c>
    </row>
    <row r="34" spans="1:15" s="74" customFormat="1" ht="12.75" customHeight="1" x14ac:dyDescent="0.25"/>
    <row r="35" spans="1:15" s="74" customFormat="1" ht="12.75" customHeight="1" x14ac:dyDescent="0.25">
      <c r="A35" s="375" t="s">
        <v>15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</row>
    <row r="36" spans="1:15" s="74" customFormat="1" ht="12.75" customHeight="1" x14ac:dyDescent="0.25">
      <c r="A36" s="382" t="s">
        <v>81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</row>
    <row r="37" spans="1:15" s="74" customFormat="1" ht="12.75" customHeight="1" x14ac:dyDescent="0.25">
      <c r="A37" s="382" t="s">
        <v>84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</row>
    <row r="38" spans="1:15" s="74" customFormat="1" ht="12.75" customHeight="1" x14ac:dyDescent="0.25">
      <c r="A38" s="380" t="s">
        <v>52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</row>
    <row r="39" spans="1:15" s="74" customFormat="1" ht="12.75" customHeight="1" x14ac:dyDescent="0.25">
      <c r="A39" s="375" t="s">
        <v>83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</row>
    <row r="43" spans="1:15" s="363" customFormat="1" ht="13.8" x14ac:dyDescent="0.25">
      <c r="A43" s="363">
        <v>1</v>
      </c>
      <c r="B43" s="361">
        <f>E14*0.6</f>
        <v>3214.7999999999997</v>
      </c>
      <c r="C43" s="363">
        <v>1</v>
      </c>
      <c r="D43" s="361">
        <f>E14*0.4</f>
        <v>2143.2000000000003</v>
      </c>
      <c r="E43" s="363">
        <v>1</v>
      </c>
      <c r="F43" s="361">
        <f>E14*0.29</f>
        <v>1553.82</v>
      </c>
      <c r="G43" s="363">
        <v>1</v>
      </c>
      <c r="H43" s="361">
        <f>E14*0.23</f>
        <v>1232.3400000000001</v>
      </c>
    </row>
    <row r="44" spans="1:15" s="363" customFormat="1" ht="13.8" x14ac:dyDescent="0.25">
      <c r="A44" s="363">
        <v>2</v>
      </c>
      <c r="B44" s="361">
        <f>E14*0.4</f>
        <v>2143.2000000000003</v>
      </c>
      <c r="C44" s="363">
        <v>2</v>
      </c>
      <c r="D44" s="361">
        <f>E14*0.3</f>
        <v>1607.3999999999999</v>
      </c>
      <c r="E44" s="363">
        <v>2</v>
      </c>
      <c r="F44" s="361">
        <f>E14*0.24</f>
        <v>1285.9199999999998</v>
      </c>
      <c r="G44" s="363">
        <v>2</v>
      </c>
      <c r="H44" s="361">
        <f>E14*0.2</f>
        <v>1071.6000000000001</v>
      </c>
    </row>
    <row r="45" spans="1:15" s="363" customFormat="1" ht="13.8" x14ac:dyDescent="0.25">
      <c r="C45" s="363">
        <v>3</v>
      </c>
      <c r="D45" s="361">
        <f>E14*0.2</f>
        <v>1071.6000000000001</v>
      </c>
      <c r="E45" s="363">
        <v>3</v>
      </c>
      <c r="F45" s="361">
        <f>E14*0.19</f>
        <v>1018.02</v>
      </c>
      <c r="G45" s="363">
        <v>3</v>
      </c>
      <c r="H45" s="361">
        <f>E14*0.17</f>
        <v>910.86</v>
      </c>
    </row>
    <row r="46" spans="1:15" s="363" customFormat="1" ht="13.8" x14ac:dyDescent="0.25">
      <c r="B46" s="361">
        <f>SUM(B43:B44)</f>
        <v>5358</v>
      </c>
      <c r="C46" s="363">
        <v>4</v>
      </c>
      <c r="D46" s="361">
        <f>E14*0.1</f>
        <v>535.80000000000007</v>
      </c>
      <c r="E46" s="363">
        <v>4</v>
      </c>
      <c r="F46" s="361">
        <f>E14*0.14</f>
        <v>750.12000000000012</v>
      </c>
      <c r="G46" s="363">
        <v>4</v>
      </c>
      <c r="H46" s="361">
        <f>E14*0.14</f>
        <v>750.12000000000012</v>
      </c>
    </row>
    <row r="47" spans="1:15" s="363" customFormat="1" ht="13.8" x14ac:dyDescent="0.25">
      <c r="E47" s="363">
        <v>5</v>
      </c>
      <c r="F47" s="361">
        <f>E14*0.09</f>
        <v>482.21999999999997</v>
      </c>
      <c r="G47" s="363">
        <v>5</v>
      </c>
      <c r="H47" s="361">
        <f>E14*0.11</f>
        <v>589.38</v>
      </c>
    </row>
    <row r="48" spans="1:15" s="363" customFormat="1" ht="13.8" x14ac:dyDescent="0.25">
      <c r="D48" s="361">
        <f>SUM(D43:D46)</f>
        <v>5358.0000000000009</v>
      </c>
      <c r="E48" s="363">
        <v>6</v>
      </c>
      <c r="F48" s="361">
        <f>E14*0.05</f>
        <v>267.90000000000003</v>
      </c>
      <c r="G48" s="363">
        <v>6</v>
      </c>
      <c r="H48" s="361">
        <f>E14*0.08</f>
        <v>428.64</v>
      </c>
    </row>
    <row r="49" spans="6:8" s="363" customFormat="1" ht="13.8" x14ac:dyDescent="0.25">
      <c r="G49" s="363">
        <v>7</v>
      </c>
      <c r="H49" s="361">
        <f>E14*0.05</f>
        <v>267.90000000000003</v>
      </c>
    </row>
    <row r="50" spans="6:8" s="363" customFormat="1" ht="13.8" x14ac:dyDescent="0.25">
      <c r="F50" s="361">
        <f>SUM(F43:F48)</f>
        <v>5358</v>
      </c>
      <c r="G50" s="363">
        <v>8</v>
      </c>
      <c r="H50" s="361">
        <f>E14*0.02</f>
        <v>107.16</v>
      </c>
    </row>
    <row r="51" spans="6:8" s="363" customFormat="1" ht="13.8" x14ac:dyDescent="0.25"/>
    <row r="52" spans="6:8" s="363" customFormat="1" ht="13.8" x14ac:dyDescent="0.25">
      <c r="H52" s="361">
        <f>SUM(H43:H50)</f>
        <v>5358.0000000000009</v>
      </c>
    </row>
    <row r="53" spans="6:8" s="363" customFormat="1" ht="13.8" x14ac:dyDescent="0.25"/>
    <row r="54" spans="6:8" s="363" customFormat="1" ht="13.8" x14ac:dyDescent="0.25"/>
    <row r="55" spans="6:8" s="363" customFormat="1" ht="13.8" x14ac:dyDescent="0.25"/>
    <row r="56" spans="6:8" s="363" customFormat="1" ht="13.8" x14ac:dyDescent="0.25"/>
    <row r="57" spans="6:8" s="363" customFormat="1" ht="13.8" x14ac:dyDescent="0.25"/>
  </sheetData>
  <mergeCells count="20">
    <mergeCell ref="A37:O37"/>
    <mergeCell ref="A38:O38"/>
    <mergeCell ref="A39:O39"/>
    <mergeCell ref="A14:B14"/>
    <mergeCell ref="E14:F14"/>
    <mergeCell ref="A35:O35"/>
    <mergeCell ref="A1:B1"/>
    <mergeCell ref="C1:H1"/>
    <mergeCell ref="E8:F8"/>
    <mergeCell ref="A36:O36"/>
    <mergeCell ref="A3:B3"/>
    <mergeCell ref="A5:B5"/>
    <mergeCell ref="A6:B6"/>
    <mergeCell ref="E6:F6"/>
    <mergeCell ref="A12:B12"/>
    <mergeCell ref="E12:F12"/>
    <mergeCell ref="A10:B10"/>
    <mergeCell ref="E10:F10"/>
    <mergeCell ref="A8:B8"/>
    <mergeCell ref="M1:O1"/>
  </mergeCells>
  <phoneticPr fontId="0" type="noConversion"/>
  <printOptions horizontalCentered="1"/>
  <pageMargins left="0.12" right="0.12" top="0.25" bottom="0.25" header="0.5" footer="0.5"/>
  <pageSetup scale="69" orientation="landscape" r:id="rId1"/>
  <headerFooter scaleWithDoc="0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topLeftCell="A13" zoomScaleNormal="100" zoomScaleSheetLayoutView="100" workbookViewId="0">
      <selection activeCell="D29" sqref="D29"/>
    </sheetView>
  </sheetViews>
  <sheetFormatPr defaultColWidth="9.109375" defaultRowHeight="13.2" x14ac:dyDescent="0.25"/>
  <cols>
    <col min="1" max="1" width="6" style="54" customWidth="1"/>
    <col min="2" max="2" width="23.6640625" style="54" customWidth="1"/>
    <col min="3" max="3" width="9.33203125" style="209" customWidth="1"/>
    <col min="4" max="4" width="12" style="54" bestFit="1" customWidth="1"/>
    <col min="5" max="5" width="9.5546875" style="54" customWidth="1"/>
    <col min="6" max="6" width="6" style="54" customWidth="1"/>
    <col min="7" max="7" width="23.6640625" style="54" customWidth="1"/>
    <col min="8" max="8" width="9.33203125" style="54" customWidth="1"/>
    <col min="9" max="9" width="12" style="54" bestFit="1" customWidth="1"/>
    <col min="10" max="10" width="9.5546875" style="54" customWidth="1"/>
    <col min="11" max="11" width="6" style="54" customWidth="1"/>
    <col min="12" max="12" width="23.6640625" style="54" customWidth="1"/>
    <col min="13" max="13" width="9.33203125" style="54" customWidth="1"/>
    <col min="14" max="14" width="12" style="54" bestFit="1" customWidth="1"/>
    <col min="15" max="15" width="9.5546875" style="54" customWidth="1"/>
    <col min="16" max="16" width="13.109375" style="54" bestFit="1" customWidth="1"/>
    <col min="17" max="16384" width="9.109375" style="54"/>
  </cols>
  <sheetData>
    <row r="1" spans="1:15" s="91" customFormat="1" ht="22.8" x14ac:dyDescent="0.4">
      <c r="A1" s="385" t="s">
        <v>80</v>
      </c>
      <c r="B1" s="385"/>
      <c r="C1" s="386" t="s">
        <v>133</v>
      </c>
      <c r="D1" s="386"/>
      <c r="E1" s="386"/>
      <c r="F1" s="386"/>
      <c r="G1" s="386"/>
      <c r="H1" s="386"/>
      <c r="K1" s="134"/>
      <c r="L1" s="236" t="s">
        <v>115</v>
      </c>
      <c r="M1" s="387">
        <v>44968</v>
      </c>
      <c r="N1" s="387"/>
      <c r="O1" s="387"/>
    </row>
    <row r="2" spans="1:15" ht="13.8" x14ac:dyDescent="0.3">
      <c r="K2" s="135"/>
      <c r="L2" s="136"/>
      <c r="M2" s="159"/>
      <c r="N2" s="136"/>
      <c r="O2" s="135"/>
    </row>
    <row r="3" spans="1:15" ht="21" customHeight="1" x14ac:dyDescent="0.4">
      <c r="A3" s="384" t="s">
        <v>0</v>
      </c>
      <c r="B3" s="376"/>
      <c r="C3" s="388" t="s">
        <v>38</v>
      </c>
      <c r="D3" s="388"/>
      <c r="E3" s="388"/>
      <c r="F3" s="388"/>
      <c r="G3" s="388"/>
      <c r="H3" s="55"/>
      <c r="I3" s="55"/>
      <c r="J3" s="55"/>
      <c r="K3" s="135"/>
      <c r="L3" s="136"/>
      <c r="M3" s="159"/>
      <c r="N3" s="136"/>
      <c r="O3" s="137"/>
    </row>
    <row r="4" spans="1:15" ht="16.2" thickBot="1" x14ac:dyDescent="0.35">
      <c r="A4" s="55"/>
      <c r="B4" s="55"/>
      <c r="C4" s="56"/>
      <c r="D4" s="55"/>
      <c r="E4" s="55"/>
      <c r="F4" s="55"/>
      <c r="G4" s="55"/>
      <c r="H4" s="55"/>
      <c r="I4" s="55"/>
      <c r="J4" s="55"/>
      <c r="K4" s="135"/>
      <c r="L4" s="136"/>
      <c r="M4" s="159"/>
      <c r="N4" s="136"/>
      <c r="O4" s="137"/>
    </row>
    <row r="5" spans="1:15" ht="16.2" thickBot="1" x14ac:dyDescent="0.35">
      <c r="A5" s="376" t="s">
        <v>1</v>
      </c>
      <c r="B5" s="377"/>
      <c r="C5" s="61">
        <v>18</v>
      </c>
      <c r="D5" s="55"/>
      <c r="E5" s="55"/>
      <c r="F5" s="55"/>
      <c r="G5" s="55"/>
      <c r="H5" s="55"/>
      <c r="I5" s="55"/>
      <c r="J5" s="55"/>
      <c r="K5" s="138"/>
      <c r="L5" s="136"/>
      <c r="M5" s="159"/>
      <c r="N5" s="136"/>
      <c r="O5" s="137"/>
    </row>
    <row r="6" spans="1:15" ht="16.2" thickBot="1" x14ac:dyDescent="0.35">
      <c r="A6" s="376" t="s">
        <v>2</v>
      </c>
      <c r="B6" s="376"/>
      <c r="C6" s="210">
        <v>100</v>
      </c>
      <c r="D6" s="56" t="s">
        <v>3</v>
      </c>
      <c r="E6" s="378">
        <f>SUM(C5*C6)</f>
        <v>1800</v>
      </c>
      <c r="F6" s="379"/>
      <c r="G6" s="55"/>
      <c r="H6" s="55"/>
      <c r="I6" s="55"/>
      <c r="J6" s="55"/>
      <c r="K6" s="138"/>
      <c r="L6" s="136"/>
      <c r="M6" s="159"/>
      <c r="N6" s="136"/>
      <c r="O6" s="137"/>
    </row>
    <row r="7" spans="1:15" ht="16.2" thickBot="1" x14ac:dyDescent="0.35">
      <c r="A7" s="63"/>
      <c r="B7" s="63"/>
      <c r="C7" s="211"/>
      <c r="D7" s="56"/>
      <c r="E7" s="65"/>
      <c r="F7" s="66"/>
      <c r="G7" s="55"/>
      <c r="H7" s="55"/>
      <c r="I7" s="55"/>
      <c r="J7" s="55"/>
      <c r="K7" s="138"/>
      <c r="L7" s="136"/>
      <c r="M7" s="159"/>
      <c r="N7" s="136"/>
      <c r="O7" s="137"/>
    </row>
    <row r="8" spans="1:15" ht="16.2" thickBot="1" x14ac:dyDescent="0.35">
      <c r="A8" s="376" t="s">
        <v>4</v>
      </c>
      <c r="B8" s="377"/>
      <c r="C8" s="212"/>
      <c r="D8" s="55"/>
      <c r="E8" s="381">
        <v>5000</v>
      </c>
      <c r="F8" s="379"/>
      <c r="G8" s="55"/>
      <c r="H8" s="55"/>
      <c r="I8" s="55"/>
      <c r="J8" s="55"/>
      <c r="K8" s="138"/>
      <c r="L8" s="140"/>
      <c r="M8" s="159"/>
      <c r="N8" s="136"/>
      <c r="O8" s="137"/>
    </row>
    <row r="9" spans="1:15" ht="16.2" thickBot="1" x14ac:dyDescent="0.35">
      <c r="A9" s="63"/>
      <c r="B9" s="68"/>
      <c r="C9" s="212"/>
      <c r="D9" s="55"/>
      <c r="E9" s="66"/>
      <c r="F9" s="66"/>
      <c r="G9" s="55"/>
      <c r="H9" s="55"/>
      <c r="I9" s="55"/>
      <c r="J9" s="55"/>
      <c r="K9" s="138"/>
      <c r="L9" s="136"/>
      <c r="M9" s="159"/>
      <c r="N9" s="136"/>
      <c r="O9" s="137"/>
    </row>
    <row r="10" spans="1:15" ht="16.2" thickBot="1" x14ac:dyDescent="0.35">
      <c r="A10" s="376" t="s">
        <v>5</v>
      </c>
      <c r="B10" s="377"/>
      <c r="C10" s="56"/>
      <c r="D10" s="55"/>
      <c r="E10" s="381">
        <f>E6+E8</f>
        <v>6800</v>
      </c>
      <c r="F10" s="379"/>
      <c r="G10" s="55"/>
      <c r="H10" s="55"/>
      <c r="I10" s="55"/>
      <c r="J10" s="55"/>
      <c r="K10" s="138"/>
      <c r="L10" s="136"/>
      <c r="M10" s="159"/>
      <c r="N10" s="136"/>
      <c r="O10" s="137"/>
    </row>
    <row r="11" spans="1:15" ht="16.2" thickBot="1" x14ac:dyDescent="0.35">
      <c r="A11" s="63"/>
      <c r="B11" s="55"/>
      <c r="C11" s="56"/>
      <c r="D11" s="55"/>
      <c r="E11" s="55"/>
      <c r="F11" s="55"/>
      <c r="G11" s="55"/>
      <c r="H11" s="55"/>
      <c r="I11" s="55"/>
      <c r="J11" s="55"/>
      <c r="K11" s="138"/>
      <c r="L11" s="136"/>
      <c r="M11" s="139"/>
      <c r="N11" s="138"/>
      <c r="O11" s="137"/>
    </row>
    <row r="12" spans="1:15" ht="16.2" thickBot="1" x14ac:dyDescent="0.35">
      <c r="A12" s="376" t="s">
        <v>6</v>
      </c>
      <c r="B12" s="377"/>
      <c r="C12" s="212">
        <v>0.06</v>
      </c>
      <c r="D12" s="55"/>
      <c r="E12" s="378">
        <f>E10*C12</f>
        <v>408</v>
      </c>
      <c r="F12" s="383"/>
      <c r="G12" s="55"/>
      <c r="H12" s="55"/>
      <c r="I12" s="55"/>
      <c r="J12" s="55"/>
      <c r="K12" s="138"/>
      <c r="L12" s="136"/>
      <c r="M12" s="139"/>
      <c r="N12" s="138"/>
      <c r="O12" s="137"/>
    </row>
    <row r="13" spans="1:15" ht="16.2" thickBot="1" x14ac:dyDescent="0.35">
      <c r="A13" s="63"/>
      <c r="B13" s="55"/>
      <c r="C13" s="56"/>
      <c r="D13" s="55"/>
      <c r="E13" s="69"/>
      <c r="F13" s="69"/>
      <c r="G13" s="55"/>
      <c r="H13" s="55"/>
      <c r="I13" s="55"/>
      <c r="J13" s="55"/>
      <c r="K13" s="138"/>
      <c r="L13" s="136"/>
      <c r="M13" s="139"/>
      <c r="N13" s="138"/>
      <c r="O13" s="137"/>
    </row>
    <row r="14" spans="1:15" ht="16.2" thickBot="1" x14ac:dyDescent="0.35">
      <c r="A14" s="376" t="s">
        <v>7</v>
      </c>
      <c r="B14" s="377"/>
      <c r="C14" s="56"/>
      <c r="D14" s="55"/>
      <c r="E14" s="381">
        <f>E10-E12</f>
        <v>6392</v>
      </c>
      <c r="F14" s="379"/>
      <c r="G14" s="55"/>
      <c r="H14" s="55"/>
      <c r="I14" s="55"/>
      <c r="J14" s="55"/>
      <c r="K14" s="138"/>
      <c r="L14" s="136"/>
      <c r="M14" s="136"/>
      <c r="N14" s="135"/>
      <c r="O14" s="137"/>
    </row>
    <row r="15" spans="1:15" ht="15.6" x14ac:dyDescent="0.3">
      <c r="A15" s="63"/>
      <c r="B15" s="55"/>
      <c r="C15" s="56"/>
      <c r="D15" s="55"/>
      <c r="E15" s="55"/>
      <c r="F15" s="55"/>
      <c r="G15" s="55"/>
      <c r="H15" s="55"/>
      <c r="I15" s="55"/>
      <c r="J15" s="55"/>
      <c r="K15" s="135"/>
      <c r="L15" s="136"/>
      <c r="M15" s="135"/>
      <c r="N15" s="135"/>
      <c r="O15" s="137"/>
    </row>
    <row r="16" spans="1:15" ht="15" x14ac:dyDescent="0.25">
      <c r="A16" s="63"/>
      <c r="B16" s="63"/>
      <c r="C16" s="56"/>
      <c r="D16" s="63"/>
      <c r="E16" s="63"/>
      <c r="F16" s="63"/>
      <c r="G16" s="63"/>
      <c r="H16" s="63"/>
      <c r="I16" s="63"/>
      <c r="J16" s="55"/>
      <c r="K16" s="55"/>
      <c r="L16" s="55"/>
      <c r="M16" s="55"/>
      <c r="N16" s="55"/>
      <c r="O16" s="55"/>
    </row>
    <row r="17" spans="1:17" ht="15" x14ac:dyDescent="0.25">
      <c r="A17" s="70" t="s">
        <v>47</v>
      </c>
      <c r="B17" s="55"/>
      <c r="C17" s="56"/>
      <c r="D17" s="55"/>
      <c r="E17" s="55"/>
      <c r="F17" s="70" t="s">
        <v>8</v>
      </c>
      <c r="G17" s="55"/>
      <c r="H17" s="55"/>
      <c r="I17" s="55"/>
      <c r="J17" s="55"/>
      <c r="K17" s="70" t="s">
        <v>9</v>
      </c>
      <c r="L17" s="55"/>
      <c r="M17" s="55"/>
      <c r="N17" s="55"/>
      <c r="O17" s="55"/>
    </row>
    <row r="18" spans="1:17" s="71" customFormat="1" ht="17.399999999999999" x14ac:dyDescent="0.3">
      <c r="B18" s="71">
        <f>E14</f>
        <v>6392</v>
      </c>
      <c r="C18" s="213"/>
      <c r="G18" s="71">
        <v>0</v>
      </c>
      <c r="L18" s="71">
        <v>0</v>
      </c>
      <c r="P18" s="71">
        <f>SUM(A18:M18)</f>
        <v>6392</v>
      </c>
    </row>
    <row r="19" spans="1:17" ht="15" x14ac:dyDescent="0.25">
      <c r="A19" s="55"/>
      <c r="B19" s="55"/>
      <c r="C19" s="56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7" s="97" customFormat="1" ht="30" x14ac:dyDescent="0.25">
      <c r="A20" s="57" t="s">
        <v>10</v>
      </c>
      <c r="B20" s="57" t="s">
        <v>11</v>
      </c>
      <c r="C20" s="57" t="s">
        <v>12</v>
      </c>
      <c r="D20" s="58" t="s">
        <v>13</v>
      </c>
      <c r="E20" s="57" t="s">
        <v>14</v>
      </c>
      <c r="F20" s="57" t="s">
        <v>10</v>
      </c>
      <c r="G20" s="57" t="s">
        <v>11</v>
      </c>
      <c r="H20" s="57" t="s">
        <v>12</v>
      </c>
      <c r="I20" s="58" t="s">
        <v>13</v>
      </c>
      <c r="J20" s="57" t="s">
        <v>14</v>
      </c>
      <c r="K20" s="57" t="s">
        <v>10</v>
      </c>
      <c r="L20" s="57" t="s">
        <v>11</v>
      </c>
      <c r="M20" s="57" t="s">
        <v>12</v>
      </c>
      <c r="N20" s="58" t="s">
        <v>13</v>
      </c>
      <c r="O20" s="57" t="s">
        <v>14</v>
      </c>
    </row>
    <row r="21" spans="1:17" s="242" customFormat="1" ht="24" x14ac:dyDescent="0.25">
      <c r="A21" s="237">
        <v>1</v>
      </c>
      <c r="B21" s="408" t="s">
        <v>153</v>
      </c>
      <c r="C21" s="405">
        <v>9.06</v>
      </c>
      <c r="D21" s="223">
        <v>1470</v>
      </c>
      <c r="E21" s="239"/>
      <c r="F21" s="237">
        <v>1</v>
      </c>
      <c r="G21" s="256"/>
      <c r="H21" s="282"/>
      <c r="I21" s="286"/>
      <c r="J21" s="239"/>
      <c r="K21" s="237">
        <v>1</v>
      </c>
      <c r="L21" s="256"/>
      <c r="M21" s="287"/>
      <c r="N21" s="286"/>
      <c r="O21" s="239"/>
    </row>
    <row r="22" spans="1:17" s="242" customFormat="1" ht="22.8" x14ac:dyDescent="0.25">
      <c r="A22" s="243">
        <f>A21+1</f>
        <v>2</v>
      </c>
      <c r="B22" s="408" t="s">
        <v>154</v>
      </c>
      <c r="C22" s="405">
        <v>9.65</v>
      </c>
      <c r="D22" s="223">
        <v>1278</v>
      </c>
      <c r="E22" s="245"/>
      <c r="F22" s="243">
        <v>2</v>
      </c>
      <c r="G22" s="260"/>
      <c r="H22" s="284"/>
      <c r="I22" s="288"/>
      <c r="J22" s="245"/>
      <c r="K22" s="243">
        <v>2</v>
      </c>
      <c r="L22" s="260"/>
      <c r="M22" s="289"/>
      <c r="N22" s="288"/>
      <c r="O22" s="245"/>
    </row>
    <row r="23" spans="1:17" s="242" customFormat="1" ht="22.8" x14ac:dyDescent="0.25">
      <c r="A23" s="243">
        <f t="shared" ref="A23:A32" si="0">A22+1</f>
        <v>3</v>
      </c>
      <c r="B23" s="408" t="s">
        <v>155</v>
      </c>
      <c r="C23" s="405">
        <v>9.81</v>
      </c>
      <c r="D23" s="223">
        <v>1087</v>
      </c>
      <c r="E23" s="245"/>
      <c r="F23" s="243">
        <v>3</v>
      </c>
      <c r="G23" s="260"/>
      <c r="H23" s="284"/>
      <c r="I23" s="288"/>
      <c r="J23" s="245"/>
      <c r="K23" s="243">
        <v>3</v>
      </c>
      <c r="L23" s="260"/>
      <c r="M23" s="289"/>
      <c r="N23" s="288"/>
      <c r="O23" s="245"/>
    </row>
    <row r="24" spans="1:17" s="242" customFormat="1" ht="22.8" x14ac:dyDescent="0.25">
      <c r="A24" s="243">
        <f t="shared" si="0"/>
        <v>4</v>
      </c>
      <c r="B24" s="408" t="s">
        <v>156</v>
      </c>
      <c r="C24" s="405">
        <v>10.19</v>
      </c>
      <c r="D24" s="223">
        <v>895</v>
      </c>
      <c r="E24" s="245"/>
      <c r="F24" s="243">
        <v>4</v>
      </c>
      <c r="G24" s="260"/>
      <c r="H24" s="284"/>
      <c r="I24" s="288"/>
      <c r="J24" s="245"/>
      <c r="K24" s="243">
        <v>4</v>
      </c>
      <c r="L24" s="260"/>
      <c r="M24" s="289"/>
      <c r="N24" s="288"/>
      <c r="O24" s="245"/>
    </row>
    <row r="25" spans="1:17" s="242" customFormat="1" ht="22.8" x14ac:dyDescent="0.25">
      <c r="A25" s="243">
        <f t="shared" si="0"/>
        <v>5</v>
      </c>
      <c r="B25" s="408" t="s">
        <v>157</v>
      </c>
      <c r="C25" s="405">
        <v>10.48</v>
      </c>
      <c r="D25" s="141">
        <v>703</v>
      </c>
      <c r="E25" s="245"/>
      <c r="F25" s="243">
        <v>5</v>
      </c>
      <c r="G25" s="260"/>
      <c r="H25" s="284"/>
      <c r="I25" s="290"/>
      <c r="J25" s="245"/>
      <c r="K25" s="243">
        <v>5</v>
      </c>
      <c r="L25" s="260"/>
      <c r="M25" s="289"/>
      <c r="N25" s="291"/>
      <c r="O25" s="245"/>
    </row>
    <row r="26" spans="1:17" s="242" customFormat="1" ht="22.8" x14ac:dyDescent="0.25">
      <c r="A26" s="243">
        <f t="shared" si="0"/>
        <v>6</v>
      </c>
      <c r="B26" s="408" t="s">
        <v>158</v>
      </c>
      <c r="C26" s="405">
        <v>11.54</v>
      </c>
      <c r="D26" s="141">
        <v>511</v>
      </c>
      <c r="E26" s="245"/>
      <c r="F26" s="243">
        <v>6</v>
      </c>
      <c r="G26" s="260"/>
      <c r="H26" s="284"/>
      <c r="I26" s="290"/>
      <c r="J26" s="245"/>
      <c r="K26" s="243">
        <v>6</v>
      </c>
      <c r="L26" s="260"/>
      <c r="M26" s="289"/>
      <c r="N26" s="291"/>
      <c r="O26" s="245"/>
    </row>
    <row r="27" spans="1:17" s="242" customFormat="1" ht="22.8" x14ac:dyDescent="0.25">
      <c r="A27" s="243">
        <f t="shared" si="0"/>
        <v>7</v>
      </c>
      <c r="B27" s="408" t="s">
        <v>159</v>
      </c>
      <c r="C27" s="405">
        <v>12.22</v>
      </c>
      <c r="D27" s="141">
        <v>320</v>
      </c>
      <c r="E27" s="245"/>
      <c r="F27" s="243">
        <v>7</v>
      </c>
      <c r="G27" s="260"/>
      <c r="H27" s="260"/>
      <c r="I27" s="290"/>
      <c r="J27" s="245"/>
      <c r="K27" s="243">
        <v>7</v>
      </c>
      <c r="L27" s="260"/>
      <c r="M27" s="260"/>
      <c r="N27" s="290"/>
      <c r="O27" s="245"/>
      <c r="Q27" s="242">
        <f>O23*0.29</f>
        <v>0</v>
      </c>
    </row>
    <row r="28" spans="1:17" s="242" customFormat="1" ht="22.8" x14ac:dyDescent="0.25">
      <c r="A28" s="243">
        <f t="shared" si="0"/>
        <v>8</v>
      </c>
      <c r="B28" s="408" t="s">
        <v>160</v>
      </c>
      <c r="C28" s="406">
        <v>13</v>
      </c>
      <c r="D28" s="269">
        <v>128</v>
      </c>
      <c r="E28" s="245"/>
      <c r="F28" s="243">
        <v>8</v>
      </c>
      <c r="G28" s="260"/>
      <c r="H28" s="260"/>
      <c r="I28" s="290"/>
      <c r="J28" s="245"/>
      <c r="K28" s="243">
        <v>8</v>
      </c>
      <c r="L28" s="260"/>
      <c r="M28" s="260"/>
      <c r="N28" s="290"/>
      <c r="O28" s="245"/>
      <c r="Q28" s="242">
        <f>O23*0.24</f>
        <v>0</v>
      </c>
    </row>
    <row r="29" spans="1:17" s="242" customFormat="1" ht="22.8" x14ac:dyDescent="0.25">
      <c r="A29" s="243">
        <f t="shared" si="0"/>
        <v>9</v>
      </c>
      <c r="B29" s="130"/>
      <c r="C29" s="132"/>
      <c r="D29" s="141"/>
      <c r="E29" s="245"/>
      <c r="F29" s="243">
        <v>9</v>
      </c>
      <c r="G29" s="260"/>
      <c r="H29" s="260"/>
      <c r="I29" s="290"/>
      <c r="J29" s="245"/>
      <c r="K29" s="243">
        <v>9</v>
      </c>
      <c r="L29" s="260"/>
      <c r="M29" s="260"/>
      <c r="N29" s="290"/>
      <c r="O29" s="245"/>
      <c r="Q29" s="242">
        <f>O23*0.19</f>
        <v>0</v>
      </c>
    </row>
    <row r="30" spans="1:17" s="242" customFormat="1" ht="22.8" x14ac:dyDescent="0.25">
      <c r="A30" s="243">
        <f t="shared" si="0"/>
        <v>10</v>
      </c>
      <c r="B30" s="130"/>
      <c r="C30" s="132"/>
      <c r="D30" s="266"/>
      <c r="E30" s="245"/>
      <c r="F30" s="243">
        <v>10</v>
      </c>
      <c r="G30" s="260"/>
      <c r="H30" s="260"/>
      <c r="I30" s="290"/>
      <c r="J30" s="245"/>
      <c r="K30" s="243">
        <v>10</v>
      </c>
      <c r="L30" s="260"/>
      <c r="M30" s="260"/>
      <c r="N30" s="290"/>
      <c r="O30" s="245"/>
      <c r="Q30" s="242">
        <f>O23*0.14</f>
        <v>0</v>
      </c>
    </row>
    <row r="31" spans="1:17" s="242" customFormat="1" ht="22.8" x14ac:dyDescent="0.25">
      <c r="A31" s="243">
        <f t="shared" si="0"/>
        <v>11</v>
      </c>
      <c r="B31" s="133"/>
      <c r="C31" s="292"/>
      <c r="D31" s="142"/>
      <c r="E31" s="245"/>
      <c r="F31" s="243">
        <v>11</v>
      </c>
      <c r="G31" s="246"/>
      <c r="H31" s="246"/>
      <c r="I31" s="248"/>
      <c r="J31" s="245"/>
      <c r="K31" s="243">
        <v>11</v>
      </c>
      <c r="L31" s="246"/>
      <c r="M31" s="246"/>
      <c r="N31" s="248"/>
      <c r="O31" s="245"/>
      <c r="Q31" s="242">
        <f>O23*0.09</f>
        <v>0</v>
      </c>
    </row>
    <row r="32" spans="1:17" s="242" customFormat="1" ht="22.8" x14ac:dyDescent="0.25">
      <c r="A32" s="243">
        <f t="shared" si="0"/>
        <v>12</v>
      </c>
      <c r="B32" s="133"/>
      <c r="C32" s="292"/>
      <c r="D32" s="142"/>
      <c r="E32" s="245"/>
      <c r="F32" s="243">
        <v>12</v>
      </c>
      <c r="G32" s="246"/>
      <c r="H32" s="246"/>
      <c r="I32" s="248"/>
      <c r="J32" s="245"/>
      <c r="K32" s="243">
        <v>12</v>
      </c>
      <c r="L32" s="246"/>
      <c r="M32" s="246"/>
      <c r="N32" s="248"/>
      <c r="O32" s="245"/>
      <c r="Q32" s="242">
        <f>O23*0.05</f>
        <v>0</v>
      </c>
    </row>
    <row r="33" spans="1:15" ht="15" x14ac:dyDescent="0.25">
      <c r="D33" s="73">
        <f>SUM(D21:D32)</f>
        <v>6392</v>
      </c>
      <c r="F33" s="55"/>
      <c r="I33" s="73">
        <f>SUM(I21:I32)</f>
        <v>0</v>
      </c>
      <c r="N33" s="73">
        <f>SUM(N21:N32)</f>
        <v>0</v>
      </c>
    </row>
    <row r="34" spans="1:15" s="74" customFormat="1" ht="12.75" customHeight="1" x14ac:dyDescent="0.25">
      <c r="C34" s="208"/>
    </row>
    <row r="35" spans="1:15" s="74" customFormat="1" ht="12.75" customHeight="1" x14ac:dyDescent="0.25">
      <c r="A35" s="375" t="s">
        <v>15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</row>
    <row r="36" spans="1:15" s="74" customFormat="1" ht="12.75" customHeight="1" x14ac:dyDescent="0.25">
      <c r="A36" s="382" t="s">
        <v>81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</row>
    <row r="37" spans="1:15" s="74" customFormat="1" ht="12.75" customHeight="1" x14ac:dyDescent="0.25">
      <c r="A37" s="382" t="s">
        <v>84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</row>
    <row r="38" spans="1:15" s="74" customFormat="1" ht="12.75" customHeight="1" x14ac:dyDescent="0.25">
      <c r="A38" s="380" t="s">
        <v>52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</row>
    <row r="39" spans="1:15" s="74" customFormat="1" ht="12.75" customHeight="1" x14ac:dyDescent="0.25">
      <c r="A39" s="375" t="s">
        <v>83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</row>
    <row r="43" spans="1:15" s="363" customFormat="1" ht="13.8" x14ac:dyDescent="0.25">
      <c r="A43" s="363">
        <v>1</v>
      </c>
      <c r="B43" s="361">
        <f>E14*0.6</f>
        <v>3835.2</v>
      </c>
      <c r="C43" s="366">
        <v>1</v>
      </c>
      <c r="D43" s="361">
        <f>E14*0.4</f>
        <v>2556.8000000000002</v>
      </c>
      <c r="E43" s="363">
        <v>1</v>
      </c>
      <c r="F43" s="361">
        <f>E14*0.29</f>
        <v>1853.6799999999998</v>
      </c>
      <c r="G43" s="363">
        <v>1</v>
      </c>
      <c r="H43" s="361">
        <f>E14*0.23</f>
        <v>1470.16</v>
      </c>
    </row>
    <row r="44" spans="1:15" s="363" customFormat="1" ht="13.8" x14ac:dyDescent="0.25">
      <c r="A44" s="363">
        <v>2</v>
      </c>
      <c r="B44" s="361">
        <f>E14*0.4</f>
        <v>2556.8000000000002</v>
      </c>
      <c r="C44" s="366">
        <v>2</v>
      </c>
      <c r="D44" s="361">
        <f>E14*0.3</f>
        <v>1917.6</v>
      </c>
      <c r="E44" s="363">
        <v>2</v>
      </c>
      <c r="F44" s="361">
        <f>E14*0.24</f>
        <v>1534.08</v>
      </c>
      <c r="G44" s="363">
        <v>2</v>
      </c>
      <c r="H44" s="361">
        <f>E14*0.2</f>
        <v>1278.4000000000001</v>
      </c>
    </row>
    <row r="45" spans="1:15" s="363" customFormat="1" ht="13.8" x14ac:dyDescent="0.25">
      <c r="C45" s="366">
        <v>3</v>
      </c>
      <c r="D45" s="361">
        <f>E14*0.2</f>
        <v>1278.4000000000001</v>
      </c>
      <c r="E45" s="363">
        <v>3</v>
      </c>
      <c r="F45" s="361">
        <f>E14*0.19</f>
        <v>1214.48</v>
      </c>
      <c r="G45" s="363">
        <v>3</v>
      </c>
      <c r="H45" s="361">
        <f>E14*0.17</f>
        <v>1086.6400000000001</v>
      </c>
    </row>
    <row r="46" spans="1:15" s="363" customFormat="1" ht="13.8" x14ac:dyDescent="0.25">
      <c r="B46" s="361">
        <f>SUM(B43:B44)</f>
        <v>6392</v>
      </c>
      <c r="C46" s="366">
        <v>4</v>
      </c>
      <c r="D46" s="361">
        <f>E14*0.1</f>
        <v>639.20000000000005</v>
      </c>
      <c r="E46" s="363">
        <v>4</v>
      </c>
      <c r="F46" s="361">
        <f>E14*0.14</f>
        <v>894.88000000000011</v>
      </c>
      <c r="G46" s="363">
        <v>4</v>
      </c>
      <c r="H46" s="361">
        <f>E14*0.14</f>
        <v>894.88000000000011</v>
      </c>
    </row>
    <row r="47" spans="1:15" s="363" customFormat="1" ht="13.8" x14ac:dyDescent="0.25">
      <c r="C47" s="366"/>
      <c r="E47" s="363">
        <v>5</v>
      </c>
      <c r="F47" s="361">
        <f>E14*0.09</f>
        <v>575.28</v>
      </c>
      <c r="G47" s="363">
        <v>5</v>
      </c>
      <c r="H47" s="361">
        <f>E14*0.11</f>
        <v>703.12</v>
      </c>
    </row>
    <row r="48" spans="1:15" s="363" customFormat="1" ht="13.8" x14ac:dyDescent="0.25">
      <c r="C48" s="366"/>
      <c r="D48" s="361">
        <f>SUM(D43:D46)</f>
        <v>6391.9999999999991</v>
      </c>
      <c r="E48" s="363">
        <v>6</v>
      </c>
      <c r="F48" s="361">
        <f>E14*0.05</f>
        <v>319.60000000000002</v>
      </c>
      <c r="G48" s="363">
        <v>6</v>
      </c>
      <c r="H48" s="361">
        <f>E14*0.08</f>
        <v>511.36</v>
      </c>
    </row>
    <row r="49" spans="3:8" s="363" customFormat="1" ht="13.8" x14ac:dyDescent="0.25">
      <c r="C49" s="366"/>
      <c r="G49" s="363">
        <v>7</v>
      </c>
      <c r="H49" s="361">
        <f>E14*0.05</f>
        <v>319.60000000000002</v>
      </c>
    </row>
    <row r="50" spans="3:8" s="363" customFormat="1" ht="13.8" x14ac:dyDescent="0.25">
      <c r="C50" s="366"/>
      <c r="F50" s="361">
        <f>SUM(F43:F48)</f>
        <v>6392</v>
      </c>
      <c r="G50" s="363">
        <v>8</v>
      </c>
      <c r="H50" s="361">
        <f>E14*0.02</f>
        <v>127.84</v>
      </c>
    </row>
    <row r="51" spans="3:8" s="363" customFormat="1" ht="13.8" x14ac:dyDescent="0.25">
      <c r="C51" s="366"/>
    </row>
    <row r="52" spans="3:8" s="363" customFormat="1" ht="13.8" x14ac:dyDescent="0.25">
      <c r="C52" s="366"/>
      <c r="H52" s="361">
        <f>SUM(H43:H50)</f>
        <v>6392.0000000000009</v>
      </c>
    </row>
    <row r="53" spans="3:8" s="363" customFormat="1" ht="13.8" x14ac:dyDescent="0.25">
      <c r="C53" s="366"/>
    </row>
    <row r="54" spans="3:8" s="363" customFormat="1" ht="13.8" x14ac:dyDescent="0.25">
      <c r="C54" s="366"/>
    </row>
    <row r="55" spans="3:8" s="363" customFormat="1" ht="13.8" x14ac:dyDescent="0.25">
      <c r="C55" s="366"/>
    </row>
    <row r="56" spans="3:8" s="363" customFormat="1" ht="13.8" x14ac:dyDescent="0.25">
      <c r="C56" s="366"/>
    </row>
    <row r="57" spans="3:8" s="363" customFormat="1" ht="13.8" x14ac:dyDescent="0.25">
      <c r="C57" s="366"/>
    </row>
  </sheetData>
  <mergeCells count="21">
    <mergeCell ref="A39:O39"/>
    <mergeCell ref="A5:B5"/>
    <mergeCell ref="A6:B6"/>
    <mergeCell ref="E6:F6"/>
    <mergeCell ref="A35:O35"/>
    <mergeCell ref="A36:O36"/>
    <mergeCell ref="A37:O37"/>
    <mergeCell ref="A14:B14"/>
    <mergeCell ref="E14:F14"/>
    <mergeCell ref="A12:B12"/>
    <mergeCell ref="E12:F12"/>
    <mergeCell ref="A8:B8"/>
    <mergeCell ref="E8:F8"/>
    <mergeCell ref="A10:B10"/>
    <mergeCell ref="E10:F10"/>
    <mergeCell ref="A3:B3"/>
    <mergeCell ref="A1:B1"/>
    <mergeCell ref="C1:H1"/>
    <mergeCell ref="C3:G3"/>
    <mergeCell ref="A38:O38"/>
    <mergeCell ref="M1:O1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view="pageBreakPreview" topLeftCell="A15" zoomScaleNormal="100" zoomScaleSheetLayoutView="100" workbookViewId="0">
      <selection activeCell="B21" sqref="B21:B28"/>
    </sheetView>
  </sheetViews>
  <sheetFormatPr defaultColWidth="9.109375" defaultRowHeight="13.2" x14ac:dyDescent="0.25"/>
  <cols>
    <col min="1" max="1" width="6" style="54" customWidth="1"/>
    <col min="2" max="2" width="23.6640625" style="54" customWidth="1"/>
    <col min="3" max="3" width="9.33203125" style="54" customWidth="1"/>
    <col min="4" max="4" width="12" style="54" customWidth="1"/>
    <col min="5" max="5" width="9.5546875" style="54" customWidth="1"/>
    <col min="6" max="6" width="6" style="54" customWidth="1"/>
    <col min="7" max="7" width="23.6640625" style="54" customWidth="1"/>
    <col min="8" max="8" width="9.33203125" style="54" customWidth="1"/>
    <col min="9" max="9" width="12" style="54" bestFit="1" customWidth="1"/>
    <col min="10" max="10" width="9.5546875" style="54" customWidth="1"/>
    <col min="11" max="11" width="6" style="54" customWidth="1"/>
    <col min="12" max="12" width="23.6640625" style="54" customWidth="1"/>
    <col min="13" max="13" width="9.33203125" style="54" customWidth="1"/>
    <col min="14" max="14" width="13.88671875" style="54" bestFit="1" customWidth="1"/>
    <col min="15" max="15" width="9.5546875" style="54" customWidth="1"/>
    <col min="16" max="16" width="13.109375" style="54" bestFit="1" customWidth="1"/>
    <col min="17" max="16384" width="9.109375" style="54"/>
  </cols>
  <sheetData>
    <row r="1" spans="1:15" s="91" customFormat="1" ht="22.8" x14ac:dyDescent="0.4">
      <c r="A1" s="385" t="s">
        <v>80</v>
      </c>
      <c r="B1" s="385"/>
      <c r="C1" s="386" t="s">
        <v>133</v>
      </c>
      <c r="D1" s="386"/>
      <c r="E1" s="386"/>
      <c r="F1" s="386"/>
      <c r="G1" s="386"/>
      <c r="H1" s="386"/>
      <c r="K1" s="134"/>
      <c r="L1" s="236" t="s">
        <v>115</v>
      </c>
      <c r="M1" s="387">
        <v>44968</v>
      </c>
      <c r="N1" s="387"/>
      <c r="O1" s="387"/>
    </row>
    <row r="2" spans="1:15" ht="13.8" x14ac:dyDescent="0.3">
      <c r="K2" s="135"/>
      <c r="L2" s="136"/>
      <c r="M2" s="159"/>
      <c r="N2" s="136"/>
      <c r="O2" s="135"/>
    </row>
    <row r="3" spans="1:15" ht="21" customHeight="1" x14ac:dyDescent="0.4">
      <c r="A3" s="384" t="s">
        <v>0</v>
      </c>
      <c r="B3" s="376"/>
      <c r="C3" s="59" t="s">
        <v>39</v>
      </c>
      <c r="D3" s="60"/>
      <c r="E3" s="60"/>
      <c r="F3" s="60"/>
      <c r="G3" s="60"/>
      <c r="H3" s="55"/>
      <c r="I3" s="55"/>
      <c r="J3" s="55"/>
      <c r="K3" s="135"/>
      <c r="L3" s="136"/>
      <c r="M3" s="159"/>
      <c r="N3" s="136"/>
      <c r="O3" s="137"/>
    </row>
    <row r="4" spans="1:15" ht="16.2" thickBot="1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  <c r="K4" s="135"/>
      <c r="L4" s="136"/>
      <c r="M4" s="159"/>
      <c r="N4" s="136"/>
      <c r="O4" s="137"/>
    </row>
    <row r="5" spans="1:15" ht="16.2" thickBot="1" x14ac:dyDescent="0.35">
      <c r="A5" s="376" t="s">
        <v>1</v>
      </c>
      <c r="B5" s="377"/>
      <c r="C5" s="61">
        <v>23</v>
      </c>
      <c r="D5" s="55"/>
      <c r="E5" s="55"/>
      <c r="F5" s="55"/>
      <c r="G5" s="55"/>
      <c r="H5" s="55"/>
      <c r="I5" s="55"/>
      <c r="J5" s="55"/>
      <c r="K5" s="138"/>
      <c r="L5" s="136"/>
      <c r="M5" s="159"/>
      <c r="N5" s="136"/>
      <c r="O5" s="137"/>
    </row>
    <row r="6" spans="1:15" ht="16.2" thickBot="1" x14ac:dyDescent="0.35">
      <c r="A6" s="376" t="s">
        <v>2</v>
      </c>
      <c r="B6" s="376"/>
      <c r="C6" s="62">
        <v>100</v>
      </c>
      <c r="D6" s="56" t="s">
        <v>3</v>
      </c>
      <c r="E6" s="378">
        <f>SUM(C5*C6)</f>
        <v>2300</v>
      </c>
      <c r="F6" s="379"/>
      <c r="G6" s="55"/>
      <c r="H6" s="55"/>
      <c r="I6" s="55"/>
      <c r="J6" s="55"/>
      <c r="K6" s="138"/>
      <c r="L6" s="136"/>
      <c r="M6" s="159"/>
      <c r="N6" s="136"/>
      <c r="O6" s="137"/>
    </row>
    <row r="7" spans="1:15" ht="16.2" thickBot="1" x14ac:dyDescent="0.35">
      <c r="A7" s="63"/>
      <c r="B7" s="63"/>
      <c r="C7" s="64"/>
      <c r="D7" s="56"/>
      <c r="E7" s="65"/>
      <c r="F7" s="66"/>
      <c r="G7" s="55"/>
      <c r="H7" s="55"/>
      <c r="I7" s="55"/>
      <c r="J7" s="55"/>
      <c r="K7" s="138"/>
      <c r="L7" s="136"/>
      <c r="M7" s="159"/>
      <c r="N7" s="136"/>
      <c r="O7" s="137"/>
    </row>
    <row r="8" spans="1:15" ht="16.2" thickBot="1" x14ac:dyDescent="0.35">
      <c r="A8" s="376" t="s">
        <v>4</v>
      </c>
      <c r="B8" s="377"/>
      <c r="C8" s="67"/>
      <c r="D8" s="55"/>
      <c r="E8" s="381">
        <v>5000</v>
      </c>
      <c r="F8" s="379"/>
      <c r="G8" s="55"/>
      <c r="H8" s="55"/>
      <c r="I8" s="55"/>
      <c r="J8" s="55"/>
      <c r="K8" s="138"/>
      <c r="L8" s="140"/>
      <c r="M8" s="159"/>
      <c r="N8" s="136"/>
      <c r="O8" s="137"/>
    </row>
    <row r="9" spans="1:15" ht="16.2" thickBot="1" x14ac:dyDescent="0.35">
      <c r="A9" s="63"/>
      <c r="B9" s="68"/>
      <c r="C9" s="67"/>
      <c r="D9" s="55"/>
      <c r="E9" s="66"/>
      <c r="F9" s="66"/>
      <c r="G9" s="55"/>
      <c r="H9" s="55"/>
      <c r="I9" s="55"/>
      <c r="J9" s="55"/>
      <c r="K9" s="138"/>
      <c r="L9" s="136"/>
      <c r="M9" s="159"/>
      <c r="N9" s="136"/>
      <c r="O9" s="137"/>
    </row>
    <row r="10" spans="1:15" ht="16.2" thickBot="1" x14ac:dyDescent="0.35">
      <c r="A10" s="376" t="s">
        <v>5</v>
      </c>
      <c r="B10" s="377"/>
      <c r="C10" s="55"/>
      <c r="D10" s="55"/>
      <c r="E10" s="381">
        <f>E6+E8</f>
        <v>7300</v>
      </c>
      <c r="F10" s="379"/>
      <c r="G10" s="55"/>
      <c r="H10" s="55"/>
      <c r="I10" s="55"/>
      <c r="J10" s="55"/>
      <c r="K10" s="138"/>
      <c r="L10" s="136"/>
      <c r="M10" s="159"/>
      <c r="N10" s="136"/>
      <c r="O10" s="137"/>
    </row>
    <row r="11" spans="1:15" ht="16.2" thickBot="1" x14ac:dyDescent="0.35">
      <c r="A11" s="63"/>
      <c r="B11" s="55"/>
      <c r="C11" s="55"/>
      <c r="D11" s="55"/>
      <c r="E11" s="55"/>
      <c r="F11" s="55"/>
      <c r="G11" s="55"/>
      <c r="H11" s="55"/>
      <c r="I11" s="55"/>
      <c r="J11" s="55"/>
      <c r="K11" s="138"/>
      <c r="L11" s="136"/>
      <c r="M11" s="139"/>
      <c r="N11" s="138"/>
      <c r="O11" s="137"/>
    </row>
    <row r="12" spans="1:15" ht="16.2" thickBot="1" x14ac:dyDescent="0.35">
      <c r="A12" s="376" t="s">
        <v>6</v>
      </c>
      <c r="B12" s="377"/>
      <c r="C12" s="67">
        <v>0.06</v>
      </c>
      <c r="D12" s="55"/>
      <c r="E12" s="378">
        <f>E10*C12</f>
        <v>438</v>
      </c>
      <c r="F12" s="383"/>
      <c r="G12" s="55"/>
      <c r="H12" s="55"/>
      <c r="I12" s="55"/>
      <c r="J12" s="55"/>
      <c r="K12" s="138"/>
      <c r="L12" s="136"/>
      <c r="M12" s="139"/>
      <c r="N12" s="138"/>
      <c r="O12" s="137"/>
    </row>
    <row r="13" spans="1:15" ht="16.2" thickBot="1" x14ac:dyDescent="0.35">
      <c r="A13" s="63"/>
      <c r="B13" s="55"/>
      <c r="C13" s="55"/>
      <c r="D13" s="55"/>
      <c r="E13" s="69"/>
      <c r="F13" s="69"/>
      <c r="G13" s="55"/>
      <c r="H13" s="55"/>
      <c r="I13" s="55"/>
      <c r="J13" s="55"/>
      <c r="K13" s="138"/>
      <c r="L13" s="136"/>
      <c r="M13" s="139"/>
      <c r="N13" s="138"/>
      <c r="O13" s="137"/>
    </row>
    <row r="14" spans="1:15" ht="16.2" thickBot="1" x14ac:dyDescent="0.35">
      <c r="A14" s="376" t="s">
        <v>7</v>
      </c>
      <c r="B14" s="377"/>
      <c r="C14" s="55"/>
      <c r="D14" s="55"/>
      <c r="E14" s="381">
        <f>E10-E12</f>
        <v>6862</v>
      </c>
      <c r="F14" s="379"/>
      <c r="G14" s="55"/>
      <c r="H14" s="55"/>
      <c r="I14" s="55"/>
      <c r="J14" s="55"/>
      <c r="K14" s="138"/>
      <c r="L14" s="136"/>
      <c r="M14" s="136"/>
      <c r="N14" s="135"/>
      <c r="O14" s="137"/>
    </row>
    <row r="15" spans="1:15" ht="15.6" x14ac:dyDescent="0.3">
      <c r="A15" s="63"/>
      <c r="B15" s="55"/>
      <c r="C15" s="55"/>
      <c r="D15" s="55"/>
      <c r="E15" s="55"/>
      <c r="F15" s="55"/>
      <c r="G15" s="55"/>
      <c r="H15" s="55"/>
      <c r="I15" s="55"/>
      <c r="J15" s="55"/>
      <c r="K15" s="135"/>
      <c r="L15" s="136"/>
      <c r="M15" s="135"/>
      <c r="N15" s="135"/>
      <c r="O15" s="137"/>
    </row>
    <row r="16" spans="1:15" ht="15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55"/>
      <c r="K16" s="55"/>
      <c r="L16" s="55"/>
      <c r="M16" s="55"/>
      <c r="N16" s="55"/>
      <c r="O16" s="55"/>
    </row>
    <row r="17" spans="1:16" ht="15" x14ac:dyDescent="0.25">
      <c r="A17" s="70" t="s">
        <v>47</v>
      </c>
      <c r="B17" s="55"/>
      <c r="C17" s="55"/>
      <c r="D17" s="55"/>
      <c r="E17" s="55"/>
      <c r="F17" s="70" t="s">
        <v>8</v>
      </c>
      <c r="G17" s="55"/>
      <c r="H17" s="55"/>
      <c r="I17" s="55"/>
      <c r="J17" s="55"/>
      <c r="K17" s="70" t="s">
        <v>9</v>
      </c>
      <c r="L17" s="55"/>
      <c r="M17" s="55"/>
      <c r="N17" s="55"/>
      <c r="O17" s="55"/>
    </row>
    <row r="18" spans="1:16" s="71" customFormat="1" ht="17.399999999999999" x14ac:dyDescent="0.3">
      <c r="B18" s="71">
        <f>E14</f>
        <v>6862</v>
      </c>
      <c r="G18" s="71">
        <v>0</v>
      </c>
      <c r="L18" s="71">
        <v>0</v>
      </c>
      <c r="P18" s="71">
        <f>SUM(A18:M18)</f>
        <v>6862</v>
      </c>
    </row>
    <row r="19" spans="1:16" ht="1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6" s="97" customFormat="1" ht="30" x14ac:dyDescent="0.25">
      <c r="A20" s="57" t="s">
        <v>10</v>
      </c>
      <c r="B20" s="57" t="s">
        <v>11</v>
      </c>
      <c r="C20" s="57" t="s">
        <v>12</v>
      </c>
      <c r="D20" s="58" t="s">
        <v>13</v>
      </c>
      <c r="E20" s="57" t="s">
        <v>14</v>
      </c>
      <c r="F20" s="57" t="s">
        <v>10</v>
      </c>
      <c r="G20" s="57" t="s">
        <v>11</v>
      </c>
      <c r="H20" s="57" t="s">
        <v>12</v>
      </c>
      <c r="I20" s="58" t="s">
        <v>13</v>
      </c>
      <c r="J20" s="57" t="s">
        <v>14</v>
      </c>
      <c r="K20" s="57" t="s">
        <v>10</v>
      </c>
      <c r="L20" s="57" t="s">
        <v>11</v>
      </c>
      <c r="M20" s="57" t="s">
        <v>12</v>
      </c>
      <c r="N20" s="58" t="s">
        <v>13</v>
      </c>
      <c r="O20" s="57" t="s">
        <v>14</v>
      </c>
    </row>
    <row r="21" spans="1:16" s="242" customFormat="1" ht="22.8" x14ac:dyDescent="0.25">
      <c r="A21" s="237">
        <v>1</v>
      </c>
      <c r="B21" s="408" t="s">
        <v>136</v>
      </c>
      <c r="C21" s="405">
        <v>2.97</v>
      </c>
      <c r="D21" s="223">
        <v>1578</v>
      </c>
      <c r="E21" s="239"/>
      <c r="F21" s="237">
        <v>1</v>
      </c>
      <c r="G21" s="256"/>
      <c r="H21" s="282"/>
      <c r="I21" s="258"/>
      <c r="J21" s="239"/>
      <c r="K21" s="237">
        <v>1</v>
      </c>
      <c r="L21" s="256"/>
      <c r="M21" s="276"/>
      <c r="N21" s="277"/>
      <c r="O21" s="239"/>
      <c r="P21" s="283">
        <v>0.28999999999999998</v>
      </c>
    </row>
    <row r="22" spans="1:16" s="242" customFormat="1" ht="22.8" x14ac:dyDescent="0.25">
      <c r="A22" s="243">
        <f>A21+1</f>
        <v>2</v>
      </c>
      <c r="B22" s="408" t="s">
        <v>137</v>
      </c>
      <c r="C22" s="405">
        <v>3.33</v>
      </c>
      <c r="D22" s="223">
        <v>1372</v>
      </c>
      <c r="E22" s="245"/>
      <c r="F22" s="243">
        <v>2</v>
      </c>
      <c r="G22" s="260"/>
      <c r="H22" s="284"/>
      <c r="I22" s="262"/>
      <c r="J22" s="245"/>
      <c r="K22" s="243">
        <v>2</v>
      </c>
      <c r="L22" s="260"/>
      <c r="M22" s="278"/>
      <c r="N22" s="279"/>
      <c r="O22" s="245"/>
      <c r="P22" s="283">
        <v>0.24</v>
      </c>
    </row>
    <row r="23" spans="1:16" s="242" customFormat="1" ht="22.8" x14ac:dyDescent="0.25">
      <c r="A23" s="243">
        <f t="shared" ref="A23:A32" si="0">A22+1</f>
        <v>3</v>
      </c>
      <c r="B23" s="408" t="s">
        <v>138</v>
      </c>
      <c r="C23" s="405">
        <v>3.48</v>
      </c>
      <c r="D23" s="223">
        <v>1167</v>
      </c>
      <c r="E23" s="245"/>
      <c r="F23" s="243">
        <v>3</v>
      </c>
      <c r="G23" s="260"/>
      <c r="H23" s="284"/>
      <c r="I23" s="262"/>
      <c r="J23" s="245"/>
      <c r="K23" s="243">
        <v>3</v>
      </c>
      <c r="L23" s="260"/>
      <c r="M23" s="278"/>
      <c r="N23" s="279"/>
      <c r="O23" s="245"/>
      <c r="P23" s="283">
        <v>0.19</v>
      </c>
    </row>
    <row r="24" spans="1:16" s="242" customFormat="1" ht="22.8" x14ac:dyDescent="0.25">
      <c r="A24" s="243">
        <f t="shared" si="0"/>
        <v>4</v>
      </c>
      <c r="B24" s="408" t="s">
        <v>139</v>
      </c>
      <c r="C24" s="405">
        <v>3.72</v>
      </c>
      <c r="D24" s="223">
        <v>858</v>
      </c>
      <c r="E24" s="245"/>
      <c r="F24" s="243">
        <v>4</v>
      </c>
      <c r="G24" s="260"/>
      <c r="H24" s="284"/>
      <c r="I24" s="262"/>
      <c r="J24" s="245"/>
      <c r="K24" s="243">
        <v>4</v>
      </c>
      <c r="L24" s="260"/>
      <c r="M24" s="278"/>
      <c r="N24" s="279"/>
      <c r="O24" s="245"/>
      <c r="P24" s="283">
        <v>0.14000000000000001</v>
      </c>
    </row>
    <row r="25" spans="1:16" s="242" customFormat="1" ht="22.8" x14ac:dyDescent="0.25">
      <c r="A25" s="243">
        <f t="shared" si="0"/>
        <v>5</v>
      </c>
      <c r="B25" s="408" t="s">
        <v>140</v>
      </c>
      <c r="C25" s="405">
        <v>3.72</v>
      </c>
      <c r="D25" s="223">
        <v>858</v>
      </c>
      <c r="E25" s="245"/>
      <c r="F25" s="243">
        <v>5</v>
      </c>
      <c r="G25" s="260"/>
      <c r="H25" s="284"/>
      <c r="I25" s="248"/>
      <c r="J25" s="245"/>
      <c r="K25" s="243">
        <v>5</v>
      </c>
      <c r="L25" s="260"/>
      <c r="M25" s="278"/>
      <c r="N25" s="279"/>
      <c r="O25" s="245"/>
      <c r="P25" s="283">
        <v>0.09</v>
      </c>
    </row>
    <row r="26" spans="1:16" s="242" customFormat="1" ht="22.8" x14ac:dyDescent="0.25">
      <c r="A26" s="243">
        <f t="shared" si="0"/>
        <v>6</v>
      </c>
      <c r="B26" s="408" t="s">
        <v>141</v>
      </c>
      <c r="C26" s="405">
        <v>4.24</v>
      </c>
      <c r="D26" s="223">
        <v>549</v>
      </c>
      <c r="E26" s="245"/>
      <c r="F26" s="243">
        <v>6</v>
      </c>
      <c r="G26" s="260"/>
      <c r="H26" s="260"/>
      <c r="I26" s="248"/>
      <c r="J26" s="245"/>
      <c r="K26" s="243">
        <v>6</v>
      </c>
      <c r="L26" s="260"/>
      <c r="M26" s="278"/>
      <c r="N26" s="279"/>
      <c r="O26" s="245"/>
      <c r="P26" s="283">
        <v>0.05</v>
      </c>
    </row>
    <row r="27" spans="1:16" s="242" customFormat="1" ht="22.8" x14ac:dyDescent="0.25">
      <c r="A27" s="243">
        <f t="shared" si="0"/>
        <v>7</v>
      </c>
      <c r="B27" s="408" t="s">
        <v>142</v>
      </c>
      <c r="C27" s="405">
        <v>5.44</v>
      </c>
      <c r="D27" s="223">
        <v>343</v>
      </c>
      <c r="E27" s="245"/>
      <c r="F27" s="243">
        <v>7</v>
      </c>
      <c r="G27" s="246"/>
      <c r="H27" s="246"/>
      <c r="I27" s="248"/>
      <c r="J27" s="245"/>
      <c r="K27" s="243">
        <v>7</v>
      </c>
      <c r="L27" s="246"/>
      <c r="M27" s="246"/>
      <c r="N27" s="248"/>
      <c r="O27" s="245"/>
    </row>
    <row r="28" spans="1:16" s="242" customFormat="1" ht="22.8" x14ac:dyDescent="0.25">
      <c r="A28" s="243">
        <f t="shared" si="0"/>
        <v>8</v>
      </c>
      <c r="B28" s="408" t="s">
        <v>143</v>
      </c>
      <c r="C28" s="405">
        <v>12.62</v>
      </c>
      <c r="D28" s="269">
        <v>137</v>
      </c>
      <c r="E28" s="245"/>
      <c r="F28" s="243">
        <v>8</v>
      </c>
      <c r="G28" s="246"/>
      <c r="H28" s="246"/>
      <c r="I28" s="248"/>
      <c r="J28" s="245"/>
      <c r="K28" s="243">
        <v>8</v>
      </c>
      <c r="L28" s="246"/>
      <c r="M28" s="246"/>
      <c r="N28" s="248"/>
      <c r="O28" s="245"/>
    </row>
    <row r="29" spans="1:16" s="242" customFormat="1" ht="22.8" x14ac:dyDescent="0.25">
      <c r="A29" s="243">
        <f t="shared" si="0"/>
        <v>9</v>
      </c>
      <c r="B29" s="130"/>
      <c r="C29" s="244"/>
      <c r="D29" s="141"/>
      <c r="E29" s="245"/>
      <c r="F29" s="243">
        <v>9</v>
      </c>
      <c r="G29" s="246"/>
      <c r="H29" s="246"/>
      <c r="I29" s="248"/>
      <c r="J29" s="245"/>
      <c r="K29" s="243">
        <v>9</v>
      </c>
      <c r="L29" s="246"/>
      <c r="M29" s="246"/>
      <c r="N29" s="248"/>
      <c r="O29" s="245"/>
    </row>
    <row r="30" spans="1:16" s="242" customFormat="1" ht="22.8" x14ac:dyDescent="0.25">
      <c r="A30" s="243">
        <f t="shared" si="0"/>
        <v>10</v>
      </c>
      <c r="B30" s="130"/>
      <c r="C30" s="244"/>
      <c r="D30" s="266"/>
      <c r="E30" s="245"/>
      <c r="F30" s="243">
        <v>10</v>
      </c>
      <c r="G30" s="246"/>
      <c r="H30" s="246"/>
      <c r="I30" s="248"/>
      <c r="J30" s="245"/>
      <c r="K30" s="243">
        <v>10</v>
      </c>
      <c r="L30" s="246"/>
      <c r="M30" s="246"/>
      <c r="N30" s="248"/>
      <c r="O30" s="245"/>
    </row>
    <row r="31" spans="1:16" s="242" customFormat="1" ht="22.8" x14ac:dyDescent="0.25">
      <c r="A31" s="243">
        <f t="shared" si="0"/>
        <v>11</v>
      </c>
      <c r="B31" s="285"/>
      <c r="C31" s="133"/>
      <c r="D31" s="142"/>
      <c r="E31" s="245"/>
      <c r="F31" s="243">
        <v>11</v>
      </c>
      <c r="G31" s="246"/>
      <c r="H31" s="246"/>
      <c r="I31" s="248"/>
      <c r="J31" s="245"/>
      <c r="K31" s="243">
        <v>11</v>
      </c>
      <c r="L31" s="246"/>
      <c r="M31" s="246"/>
      <c r="N31" s="248"/>
      <c r="O31" s="245"/>
    </row>
    <row r="32" spans="1:16" s="242" customFormat="1" ht="22.8" x14ac:dyDescent="0.25">
      <c r="A32" s="243">
        <f t="shared" si="0"/>
        <v>12</v>
      </c>
      <c r="B32" s="133"/>
      <c r="C32" s="133"/>
      <c r="D32" s="142"/>
      <c r="E32" s="245"/>
      <c r="F32" s="243">
        <v>12</v>
      </c>
      <c r="G32" s="246"/>
      <c r="H32" s="246"/>
      <c r="I32" s="248"/>
      <c r="J32" s="245"/>
      <c r="K32" s="243">
        <v>12</v>
      </c>
      <c r="L32" s="246"/>
      <c r="M32" s="246"/>
      <c r="N32" s="248"/>
      <c r="O32" s="245"/>
    </row>
    <row r="33" spans="1:15" ht="15" x14ac:dyDescent="0.25">
      <c r="D33" s="73">
        <f>SUM(D21:D32)</f>
        <v>6862</v>
      </c>
      <c r="F33" s="55"/>
      <c r="I33" s="73">
        <f>SUM(I21:I32)</f>
        <v>0</v>
      </c>
      <c r="N33" s="73">
        <f>SUM(N21:N32)</f>
        <v>0</v>
      </c>
    </row>
    <row r="34" spans="1:15" s="74" customFormat="1" ht="12.75" customHeight="1" x14ac:dyDescent="0.25">
      <c r="C34" s="74" t="s">
        <v>27</v>
      </c>
    </row>
    <row r="35" spans="1:15" s="74" customFormat="1" ht="12.75" customHeight="1" x14ac:dyDescent="0.25">
      <c r="A35" s="375" t="s">
        <v>15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</row>
    <row r="36" spans="1:15" s="74" customFormat="1" ht="12.75" customHeight="1" x14ac:dyDescent="0.25">
      <c r="A36" s="382" t="s">
        <v>81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</row>
    <row r="37" spans="1:15" s="74" customFormat="1" ht="12.75" customHeight="1" x14ac:dyDescent="0.25">
      <c r="A37" s="382" t="s">
        <v>84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</row>
    <row r="38" spans="1:15" s="74" customFormat="1" ht="12.75" customHeight="1" x14ac:dyDescent="0.25">
      <c r="A38" s="380" t="s">
        <v>52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</row>
    <row r="39" spans="1:15" s="74" customFormat="1" ht="12.75" customHeight="1" x14ac:dyDescent="0.25">
      <c r="A39" s="375" t="s">
        <v>83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</row>
    <row r="43" spans="1:15" s="363" customFormat="1" ht="13.8" x14ac:dyDescent="0.25">
      <c r="A43" s="363">
        <v>1</v>
      </c>
      <c r="B43" s="361">
        <f>E14*0.6</f>
        <v>4117.2</v>
      </c>
      <c r="C43" s="363">
        <v>1</v>
      </c>
      <c r="D43" s="361">
        <f>E14*0.4</f>
        <v>2744.8</v>
      </c>
      <c r="E43" s="363">
        <v>1</v>
      </c>
      <c r="F43" s="361">
        <f>E14*0.29</f>
        <v>1989.9799999999998</v>
      </c>
      <c r="G43" s="363">
        <v>1</v>
      </c>
      <c r="H43" s="361">
        <f>E14*0.23</f>
        <v>1578.26</v>
      </c>
    </row>
    <row r="44" spans="1:15" s="363" customFormat="1" ht="13.8" x14ac:dyDescent="0.25">
      <c r="A44" s="363">
        <v>2</v>
      </c>
      <c r="B44" s="361">
        <f>E14*0.4</f>
        <v>2744.8</v>
      </c>
      <c r="C44" s="363">
        <v>2</v>
      </c>
      <c r="D44" s="361">
        <f>E14*0.3</f>
        <v>2058.6</v>
      </c>
      <c r="E44" s="363">
        <v>2</v>
      </c>
      <c r="F44" s="361">
        <f>E14*0.24</f>
        <v>1646.8799999999999</v>
      </c>
      <c r="G44" s="363">
        <v>2</v>
      </c>
      <c r="H44" s="361">
        <f>E14*0.2</f>
        <v>1372.4</v>
      </c>
    </row>
    <row r="45" spans="1:15" s="363" customFormat="1" ht="13.8" x14ac:dyDescent="0.25">
      <c r="C45" s="363">
        <v>3</v>
      </c>
      <c r="D45" s="361">
        <f>E14*0.2</f>
        <v>1372.4</v>
      </c>
      <c r="E45" s="363">
        <v>3</v>
      </c>
      <c r="F45" s="361">
        <f>E14*0.19</f>
        <v>1303.78</v>
      </c>
      <c r="G45" s="363">
        <v>3</v>
      </c>
      <c r="H45" s="361">
        <f>E14*0.17</f>
        <v>1166.5400000000002</v>
      </c>
    </row>
    <row r="46" spans="1:15" s="363" customFormat="1" ht="13.8" x14ac:dyDescent="0.25">
      <c r="B46" s="361">
        <f>SUM(B43:B44)</f>
        <v>6862</v>
      </c>
      <c r="C46" s="363">
        <v>4</v>
      </c>
      <c r="D46" s="361">
        <f>E14*0.1</f>
        <v>686.2</v>
      </c>
      <c r="E46" s="363">
        <v>4</v>
      </c>
      <c r="F46" s="361">
        <f>E14*0.14</f>
        <v>960.68000000000006</v>
      </c>
      <c r="G46" s="363">
        <v>4</v>
      </c>
      <c r="H46" s="361">
        <f>E14*0.14</f>
        <v>960.68000000000006</v>
      </c>
    </row>
    <row r="47" spans="1:15" s="363" customFormat="1" ht="13.8" x14ac:dyDescent="0.25">
      <c r="E47" s="363">
        <v>5</v>
      </c>
      <c r="F47" s="361">
        <f>E14*0.09</f>
        <v>617.57999999999993</v>
      </c>
      <c r="G47" s="363">
        <v>5</v>
      </c>
      <c r="H47" s="361">
        <f>E14*0.11</f>
        <v>754.82</v>
      </c>
    </row>
    <row r="48" spans="1:15" s="363" customFormat="1" ht="13.8" x14ac:dyDescent="0.25">
      <c r="D48" s="361">
        <f>SUM(D43:D46)</f>
        <v>6861.9999999999991</v>
      </c>
      <c r="E48" s="363">
        <v>6</v>
      </c>
      <c r="F48" s="361">
        <f>E14*0.05</f>
        <v>343.1</v>
      </c>
      <c r="G48" s="363">
        <v>6</v>
      </c>
      <c r="H48" s="361">
        <f>E14*0.08</f>
        <v>548.96</v>
      </c>
    </row>
    <row r="49" spans="6:8" s="363" customFormat="1" ht="13.8" x14ac:dyDescent="0.25">
      <c r="G49" s="363">
        <v>7</v>
      </c>
      <c r="H49" s="361">
        <f>E14*0.05</f>
        <v>343.1</v>
      </c>
    </row>
    <row r="50" spans="6:8" s="363" customFormat="1" ht="13.8" x14ac:dyDescent="0.25">
      <c r="F50" s="361">
        <f>SUM(F43:F48)</f>
        <v>6862</v>
      </c>
      <c r="G50" s="363">
        <v>8</v>
      </c>
      <c r="H50" s="361">
        <f>E14*0.02</f>
        <v>137.24</v>
      </c>
    </row>
    <row r="51" spans="6:8" s="363" customFormat="1" ht="13.8" x14ac:dyDescent="0.25"/>
    <row r="52" spans="6:8" s="363" customFormat="1" ht="13.8" x14ac:dyDescent="0.25">
      <c r="H52" s="361">
        <f>SUM(H43:H50)</f>
        <v>6862</v>
      </c>
    </row>
    <row r="53" spans="6:8" s="363" customFormat="1" ht="13.8" x14ac:dyDescent="0.25"/>
    <row r="54" spans="6:8" s="363" customFormat="1" ht="13.8" x14ac:dyDescent="0.25"/>
    <row r="55" spans="6:8" s="363" customFormat="1" ht="13.8" x14ac:dyDescent="0.25"/>
    <row r="56" spans="6:8" s="363" customFormat="1" ht="13.8" x14ac:dyDescent="0.25"/>
    <row r="57" spans="6:8" s="363" customFormat="1" ht="13.8" x14ac:dyDescent="0.25"/>
  </sheetData>
  <mergeCells count="20">
    <mergeCell ref="A38:O38"/>
    <mergeCell ref="A39:O39"/>
    <mergeCell ref="A8:B8"/>
    <mergeCell ref="E8:F8"/>
    <mergeCell ref="A10:B10"/>
    <mergeCell ref="E10:F10"/>
    <mergeCell ref="A14:B14"/>
    <mergeCell ref="E14:F14"/>
    <mergeCell ref="A12:B12"/>
    <mergeCell ref="E12:F12"/>
    <mergeCell ref="A35:O35"/>
    <mergeCell ref="A36:O36"/>
    <mergeCell ref="A37:O37"/>
    <mergeCell ref="M1:O1"/>
    <mergeCell ref="A3:B3"/>
    <mergeCell ref="A5:B5"/>
    <mergeCell ref="A6:B6"/>
    <mergeCell ref="E6:F6"/>
    <mergeCell ref="A1:B1"/>
    <mergeCell ref="C1:H1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view="pageBreakPreview" topLeftCell="C13" zoomScaleNormal="100" zoomScaleSheetLayoutView="100" workbookViewId="0">
      <selection activeCell="N25" sqref="N25"/>
    </sheetView>
  </sheetViews>
  <sheetFormatPr defaultColWidth="9.109375" defaultRowHeight="13.2" x14ac:dyDescent="0.25"/>
  <cols>
    <col min="1" max="1" width="6" style="54" customWidth="1"/>
    <col min="2" max="2" width="25.6640625" style="54" customWidth="1"/>
    <col min="3" max="3" width="10.6640625" style="85" customWidth="1"/>
    <col min="4" max="4" width="13.6640625" style="54" customWidth="1"/>
    <col min="5" max="5" width="13" style="54" customWidth="1"/>
    <col min="6" max="10" width="9" style="54" customWidth="1"/>
    <col min="11" max="11" width="6" style="54" customWidth="1"/>
    <col min="12" max="12" width="25.6640625" style="54" customWidth="1"/>
    <col min="13" max="13" width="10.6640625" style="54" customWidth="1"/>
    <col min="14" max="14" width="13.6640625" style="54" customWidth="1"/>
    <col min="15" max="15" width="13" style="54" customWidth="1"/>
    <col min="16" max="16" width="15.6640625" style="86" bestFit="1" customWidth="1"/>
    <col min="17" max="21" width="9.109375" style="54"/>
    <col min="22" max="22" width="11.109375" style="54" bestFit="1" customWidth="1"/>
    <col min="23" max="16384" width="9.109375" style="54"/>
  </cols>
  <sheetData>
    <row r="1" spans="1:16" s="91" customFormat="1" ht="22.8" x14ac:dyDescent="0.4">
      <c r="A1" s="385" t="s">
        <v>80</v>
      </c>
      <c r="B1" s="385"/>
      <c r="C1" s="386" t="s">
        <v>133</v>
      </c>
      <c r="D1" s="386"/>
      <c r="E1" s="386"/>
      <c r="F1" s="386"/>
      <c r="G1" s="386"/>
      <c r="H1" s="386"/>
      <c r="K1" s="134"/>
      <c r="L1" s="236" t="s">
        <v>115</v>
      </c>
      <c r="M1" s="387">
        <v>44968</v>
      </c>
      <c r="N1" s="387"/>
      <c r="O1" s="387"/>
    </row>
    <row r="2" spans="1:16" ht="13.8" x14ac:dyDescent="0.3">
      <c r="C2" s="54"/>
      <c r="K2" s="135"/>
      <c r="L2" s="136"/>
      <c r="M2" s="159"/>
      <c r="N2" s="136"/>
      <c r="O2" s="135"/>
      <c r="P2" s="54"/>
    </row>
    <row r="3" spans="1:16" ht="21" customHeight="1" x14ac:dyDescent="0.4">
      <c r="A3" s="384" t="s">
        <v>0</v>
      </c>
      <c r="B3" s="376"/>
      <c r="C3" s="59" t="s">
        <v>24</v>
      </c>
      <c r="D3" s="60"/>
      <c r="E3" s="60"/>
      <c r="F3" s="60"/>
      <c r="G3" s="60"/>
      <c r="H3" s="55"/>
      <c r="I3" s="384" t="s">
        <v>0</v>
      </c>
      <c r="J3" s="384"/>
      <c r="K3" s="384"/>
      <c r="L3" s="59" t="s">
        <v>91</v>
      </c>
      <c r="M3" s="60"/>
      <c r="N3" s="60"/>
      <c r="O3" s="60"/>
      <c r="P3" s="328"/>
    </row>
    <row r="4" spans="1:16" ht="15.6" thickBo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P4" s="55"/>
    </row>
    <row r="5" spans="1:16" ht="15.6" thickBot="1" x14ac:dyDescent="0.3">
      <c r="A5" s="376" t="s">
        <v>1</v>
      </c>
      <c r="B5" s="377"/>
      <c r="C5" s="61">
        <v>44</v>
      </c>
      <c r="D5" s="55"/>
      <c r="E5" s="55"/>
      <c r="F5" s="55"/>
      <c r="G5" s="55"/>
      <c r="H5" s="55"/>
      <c r="L5" s="327" t="s">
        <v>1</v>
      </c>
      <c r="M5" s="61">
        <f>C5</f>
        <v>44</v>
      </c>
      <c r="N5" s="55"/>
      <c r="O5" s="55"/>
      <c r="P5" s="66"/>
    </row>
    <row r="6" spans="1:16" ht="15.6" thickBot="1" x14ac:dyDescent="0.3">
      <c r="A6" s="376" t="s">
        <v>2</v>
      </c>
      <c r="B6" s="376"/>
      <c r="C6" s="62">
        <v>100</v>
      </c>
      <c r="D6" s="56" t="s">
        <v>3</v>
      </c>
      <c r="E6" s="330">
        <f>SUM(C5*C6)</f>
        <v>4400</v>
      </c>
      <c r="F6" s="66"/>
      <c r="G6" s="55"/>
      <c r="H6" s="55"/>
      <c r="L6" s="327" t="s">
        <v>2</v>
      </c>
      <c r="M6" s="62">
        <f>C6</f>
        <v>100</v>
      </c>
      <c r="N6" s="56" t="s">
        <v>3</v>
      </c>
      <c r="O6" s="330">
        <f>SUM(M5*M6)</f>
        <v>4400</v>
      </c>
      <c r="P6" s="66"/>
    </row>
    <row r="7" spans="1:16" ht="15.6" thickBot="1" x14ac:dyDescent="0.3">
      <c r="A7" s="63"/>
      <c r="B7" s="63"/>
      <c r="C7" s="64"/>
      <c r="D7" s="56"/>
      <c r="E7" s="65"/>
      <c r="F7" s="66"/>
      <c r="G7" s="55"/>
      <c r="H7" s="55"/>
      <c r="L7" s="327"/>
      <c r="M7" s="64"/>
      <c r="N7" s="56"/>
      <c r="O7" s="65"/>
      <c r="P7" s="66"/>
    </row>
    <row r="8" spans="1:16" ht="15.6" thickBot="1" x14ac:dyDescent="0.3">
      <c r="A8" s="376" t="s">
        <v>4</v>
      </c>
      <c r="B8" s="377"/>
      <c r="C8" s="67"/>
      <c r="D8" s="55"/>
      <c r="E8" s="331">
        <v>5000</v>
      </c>
      <c r="F8" s="66"/>
      <c r="G8" s="55"/>
      <c r="H8" s="55"/>
      <c r="L8" s="327" t="s">
        <v>4</v>
      </c>
      <c r="M8" s="67"/>
      <c r="N8" s="55"/>
      <c r="O8" s="331">
        <v>5000</v>
      </c>
      <c r="P8" s="66"/>
    </row>
    <row r="9" spans="1:16" ht="15.6" thickBot="1" x14ac:dyDescent="0.3">
      <c r="A9" s="63"/>
      <c r="B9" s="68"/>
      <c r="C9" s="67"/>
      <c r="D9" s="55"/>
      <c r="E9" s="66"/>
      <c r="F9" s="66"/>
      <c r="G9" s="55"/>
      <c r="H9" s="55"/>
      <c r="L9" s="327"/>
      <c r="M9" s="67"/>
      <c r="N9" s="55"/>
      <c r="O9" s="66"/>
      <c r="P9" s="66"/>
    </row>
    <row r="10" spans="1:16" ht="15.6" thickBot="1" x14ac:dyDescent="0.3">
      <c r="A10" s="376" t="s">
        <v>5</v>
      </c>
      <c r="B10" s="377"/>
      <c r="C10" s="55"/>
      <c r="D10" s="55"/>
      <c r="E10" s="331">
        <f>E6+E8</f>
        <v>9400</v>
      </c>
      <c r="F10" s="66"/>
      <c r="G10" s="55"/>
      <c r="H10" s="55"/>
      <c r="L10" s="327" t="s">
        <v>5</v>
      </c>
      <c r="M10" s="55"/>
      <c r="N10" s="55"/>
      <c r="O10" s="331">
        <f>O6+O8</f>
        <v>9400</v>
      </c>
      <c r="P10" s="328"/>
    </row>
    <row r="11" spans="1:16" ht="15.6" thickBot="1" x14ac:dyDescent="0.3">
      <c r="A11" s="63"/>
      <c r="B11" s="55"/>
      <c r="C11" s="55"/>
      <c r="D11" s="55"/>
      <c r="E11" s="328"/>
      <c r="F11" s="328"/>
      <c r="G11" s="55"/>
      <c r="H11" s="55"/>
      <c r="L11" s="327"/>
      <c r="M11" s="55"/>
      <c r="N11" s="55"/>
      <c r="O11" s="328"/>
      <c r="P11" s="65"/>
    </row>
    <row r="12" spans="1:16" ht="15.6" thickBot="1" x14ac:dyDescent="0.3">
      <c r="A12" s="376" t="s">
        <v>6</v>
      </c>
      <c r="B12" s="377"/>
      <c r="C12" s="67">
        <v>0.06</v>
      </c>
      <c r="D12" s="55"/>
      <c r="E12" s="330">
        <f>E10*C12</f>
        <v>564</v>
      </c>
      <c r="F12" s="65"/>
      <c r="G12" s="55"/>
      <c r="H12" s="55"/>
      <c r="L12" s="327" t="s">
        <v>6</v>
      </c>
      <c r="M12" s="67">
        <v>0.06</v>
      </c>
      <c r="N12" s="55"/>
      <c r="O12" s="330">
        <f>O10*M12</f>
        <v>564</v>
      </c>
      <c r="P12" s="329"/>
    </row>
    <row r="13" spans="1:16" ht="15.6" thickBot="1" x14ac:dyDescent="0.3">
      <c r="A13" s="63"/>
      <c r="B13" s="55"/>
      <c r="C13" s="55"/>
      <c r="D13" s="55"/>
      <c r="E13" s="329"/>
      <c r="F13" s="329"/>
      <c r="G13" s="55"/>
      <c r="H13" s="55"/>
      <c r="L13" s="327"/>
      <c r="M13" s="55"/>
      <c r="N13" s="55"/>
      <c r="O13" s="329"/>
      <c r="P13" s="66"/>
    </row>
    <row r="14" spans="1:16" ht="15.6" thickBot="1" x14ac:dyDescent="0.3">
      <c r="A14" s="376" t="s">
        <v>7</v>
      </c>
      <c r="B14" s="377"/>
      <c r="C14" s="55"/>
      <c r="D14" s="55"/>
      <c r="E14" s="331">
        <f>E10-E12</f>
        <v>8836</v>
      </c>
      <c r="F14" s="66"/>
      <c r="G14" s="55"/>
      <c r="H14" s="55"/>
      <c r="L14" s="327" t="s">
        <v>7</v>
      </c>
      <c r="M14" s="55"/>
      <c r="N14" s="55"/>
      <c r="O14" s="331">
        <f>O10-O12</f>
        <v>8836</v>
      </c>
    </row>
    <row r="15" spans="1:16" ht="15.6" x14ac:dyDescent="0.3">
      <c r="A15" s="63"/>
      <c r="B15" s="55"/>
      <c r="C15" s="55"/>
      <c r="D15" s="55"/>
      <c r="E15" s="55"/>
      <c r="F15" s="55"/>
      <c r="G15" s="55"/>
      <c r="H15" s="55"/>
      <c r="I15" s="55"/>
      <c r="J15" s="55"/>
      <c r="K15" s="135"/>
      <c r="L15" s="136"/>
      <c r="M15" s="135"/>
      <c r="N15" s="135"/>
      <c r="O15" s="137"/>
      <c r="P15" s="54"/>
    </row>
    <row r="16" spans="1:16" ht="15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55"/>
      <c r="K16" s="55"/>
      <c r="L16" s="55"/>
      <c r="M16" s="55"/>
      <c r="N16" s="55"/>
      <c r="O16" s="55"/>
      <c r="P16" s="54"/>
    </row>
    <row r="17" spans="1:16" ht="15" x14ac:dyDescent="0.25">
      <c r="A17" s="70" t="s">
        <v>47</v>
      </c>
      <c r="B17" s="55"/>
      <c r="C17" s="55"/>
      <c r="D17" s="55"/>
      <c r="E17" s="55"/>
      <c r="F17" s="70"/>
      <c r="G17" s="55"/>
      <c r="H17" s="55"/>
      <c r="I17" s="55"/>
      <c r="J17" s="55"/>
      <c r="K17" s="70" t="s">
        <v>47</v>
      </c>
      <c r="L17" s="55"/>
      <c r="M17" s="55"/>
      <c r="N17" s="55"/>
      <c r="O17" s="55"/>
      <c r="P17" s="54"/>
    </row>
    <row r="18" spans="1:16" s="71" customFormat="1" ht="17.399999999999999" x14ac:dyDescent="0.3">
      <c r="B18" s="71">
        <f>E14</f>
        <v>8836</v>
      </c>
      <c r="L18" s="71">
        <f>O14</f>
        <v>8836</v>
      </c>
      <c r="P18" s="71">
        <f>SUM(A18:M18)</f>
        <v>17672</v>
      </c>
    </row>
    <row r="19" spans="1:16" ht="1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4"/>
    </row>
    <row r="20" spans="1:16" s="97" customFormat="1" ht="15" x14ac:dyDescent="0.25">
      <c r="A20" s="57" t="s">
        <v>10</v>
      </c>
      <c r="B20" s="57" t="s">
        <v>11</v>
      </c>
      <c r="C20" s="57" t="s">
        <v>12</v>
      </c>
      <c r="D20" s="58" t="s">
        <v>13</v>
      </c>
      <c r="E20" s="57" t="s">
        <v>14</v>
      </c>
      <c r="F20" s="332"/>
      <c r="I20" s="333"/>
      <c r="J20" s="334"/>
      <c r="K20" s="57" t="s">
        <v>10</v>
      </c>
      <c r="L20" s="57" t="s">
        <v>11</v>
      </c>
      <c r="M20" s="57" t="s">
        <v>12</v>
      </c>
      <c r="N20" s="58" t="s">
        <v>13</v>
      </c>
      <c r="O20" s="57" t="s">
        <v>14</v>
      </c>
    </row>
    <row r="21" spans="1:16" s="242" customFormat="1" ht="22.8" x14ac:dyDescent="0.25">
      <c r="A21" s="237">
        <v>1</v>
      </c>
      <c r="B21" s="130" t="s">
        <v>174</v>
      </c>
      <c r="C21" s="405">
        <v>5.66</v>
      </c>
      <c r="D21" s="223">
        <v>2032</v>
      </c>
      <c r="E21" s="239"/>
      <c r="F21" s="335"/>
      <c r="G21" s="336"/>
      <c r="H21" s="337"/>
      <c r="I21" s="338"/>
      <c r="J21" s="339"/>
      <c r="K21" s="237">
        <v>1</v>
      </c>
      <c r="L21" s="127" t="s">
        <v>167</v>
      </c>
      <c r="M21" s="405">
        <v>5.66</v>
      </c>
      <c r="N21" s="223">
        <f>D21</f>
        <v>2032</v>
      </c>
      <c r="O21" s="307"/>
    </row>
    <row r="22" spans="1:16" s="242" customFormat="1" ht="22.8" x14ac:dyDescent="0.25">
      <c r="A22" s="243">
        <f>A21+1</f>
        <v>2</v>
      </c>
      <c r="B22" s="130" t="s">
        <v>175</v>
      </c>
      <c r="C22" s="405">
        <v>5.71</v>
      </c>
      <c r="D22" s="223">
        <v>1767</v>
      </c>
      <c r="E22" s="245"/>
      <c r="F22" s="335"/>
      <c r="G22" s="336"/>
      <c r="H22" s="337"/>
      <c r="I22" s="338"/>
      <c r="J22" s="339"/>
      <c r="K22" s="243">
        <v>2</v>
      </c>
      <c r="L22" s="130" t="s">
        <v>168</v>
      </c>
      <c r="M22" s="405">
        <v>5.71</v>
      </c>
      <c r="N22" s="223">
        <f t="shared" ref="N22:N28" si="0">D22</f>
        <v>1767</v>
      </c>
      <c r="O22" s="275"/>
    </row>
    <row r="23" spans="1:16" s="242" customFormat="1" ht="22.8" x14ac:dyDescent="0.25">
      <c r="A23" s="243">
        <f t="shared" ref="A23:A32" si="1">A22+1</f>
        <v>3</v>
      </c>
      <c r="B23" s="130" t="s">
        <v>176</v>
      </c>
      <c r="C23" s="406">
        <v>6.3</v>
      </c>
      <c r="D23" s="223">
        <v>1502</v>
      </c>
      <c r="E23" s="245"/>
      <c r="F23" s="335"/>
      <c r="G23" s="336"/>
      <c r="H23" s="337"/>
      <c r="I23" s="338"/>
      <c r="J23" s="339"/>
      <c r="K23" s="243">
        <v>3</v>
      </c>
      <c r="L23" s="130" t="s">
        <v>169</v>
      </c>
      <c r="M23" s="406">
        <v>6.3</v>
      </c>
      <c r="N23" s="223">
        <f t="shared" si="0"/>
        <v>1502</v>
      </c>
      <c r="O23" s="275"/>
    </row>
    <row r="24" spans="1:16" s="242" customFormat="1" ht="22.8" x14ac:dyDescent="0.25">
      <c r="A24" s="243">
        <f t="shared" si="1"/>
        <v>4</v>
      </c>
      <c r="B24" s="130" t="s">
        <v>177</v>
      </c>
      <c r="C24" s="405">
        <v>6.43</v>
      </c>
      <c r="D24" s="223">
        <v>1237</v>
      </c>
      <c r="E24" s="245"/>
      <c r="F24" s="335"/>
      <c r="G24" s="336"/>
      <c r="H24" s="337"/>
      <c r="I24" s="338"/>
      <c r="J24" s="339"/>
      <c r="K24" s="243">
        <v>4</v>
      </c>
      <c r="L24" s="130" t="s">
        <v>170</v>
      </c>
      <c r="M24" s="405">
        <v>6.43</v>
      </c>
      <c r="N24" s="223">
        <f t="shared" si="0"/>
        <v>1237</v>
      </c>
      <c r="O24" s="275"/>
    </row>
    <row r="25" spans="1:16" s="242" customFormat="1" ht="22.8" x14ac:dyDescent="0.25">
      <c r="A25" s="243">
        <f t="shared" si="1"/>
        <v>5</v>
      </c>
      <c r="B25" s="130" t="s">
        <v>178</v>
      </c>
      <c r="C25" s="405">
        <v>6.79</v>
      </c>
      <c r="D25" s="223">
        <v>972</v>
      </c>
      <c r="E25" s="280"/>
      <c r="F25" s="335"/>
      <c r="G25" s="336"/>
      <c r="H25" s="337"/>
      <c r="I25" s="338"/>
      <c r="J25" s="339"/>
      <c r="K25" s="243">
        <v>5</v>
      </c>
      <c r="L25" s="285" t="s">
        <v>171</v>
      </c>
      <c r="M25" s="405">
        <v>6.79</v>
      </c>
      <c r="N25" s="223">
        <f t="shared" si="0"/>
        <v>972</v>
      </c>
      <c r="O25" s="245"/>
    </row>
    <row r="26" spans="1:16" s="242" customFormat="1" ht="22.8" x14ac:dyDescent="0.25">
      <c r="A26" s="243">
        <f t="shared" si="1"/>
        <v>6</v>
      </c>
      <c r="B26" s="130" t="s">
        <v>179</v>
      </c>
      <c r="C26" s="405">
        <v>6.91</v>
      </c>
      <c r="D26" s="223">
        <v>707</v>
      </c>
      <c r="E26" s="264"/>
      <c r="F26" s="335"/>
      <c r="G26" s="336"/>
      <c r="H26" s="337"/>
      <c r="I26" s="340"/>
      <c r="J26" s="339"/>
      <c r="K26" s="243">
        <v>6</v>
      </c>
      <c r="L26" s="285" t="s">
        <v>164</v>
      </c>
      <c r="M26" s="405">
        <v>6.91</v>
      </c>
      <c r="N26" s="223">
        <f t="shared" si="0"/>
        <v>707</v>
      </c>
      <c r="O26" s="245"/>
    </row>
    <row r="27" spans="1:16" s="242" customFormat="1" ht="22.8" x14ac:dyDescent="0.25">
      <c r="A27" s="243">
        <f t="shared" si="1"/>
        <v>7</v>
      </c>
      <c r="B27" s="130" t="s">
        <v>180</v>
      </c>
      <c r="C27" s="405">
        <v>7.81</v>
      </c>
      <c r="D27" s="141">
        <v>442</v>
      </c>
      <c r="E27" s="281"/>
      <c r="F27" s="335"/>
      <c r="G27" s="336"/>
      <c r="H27" s="337"/>
      <c r="I27" s="340"/>
      <c r="J27" s="339"/>
      <c r="K27" s="243">
        <v>7</v>
      </c>
      <c r="L27" s="130" t="s">
        <v>172</v>
      </c>
      <c r="M27" s="405">
        <v>7.81</v>
      </c>
      <c r="N27" s="223">
        <f t="shared" si="0"/>
        <v>442</v>
      </c>
      <c r="O27" s="245"/>
    </row>
    <row r="28" spans="1:16" s="242" customFormat="1" ht="22.8" x14ac:dyDescent="0.25">
      <c r="A28" s="243">
        <f t="shared" si="1"/>
        <v>8</v>
      </c>
      <c r="B28" s="130" t="s">
        <v>181</v>
      </c>
      <c r="C28" s="405">
        <v>11.37</v>
      </c>
      <c r="D28" s="141">
        <v>177</v>
      </c>
      <c r="E28" s="245"/>
      <c r="F28" s="335"/>
      <c r="G28" s="336"/>
      <c r="H28" s="337"/>
      <c r="I28" s="340"/>
      <c r="J28" s="339"/>
      <c r="K28" s="243">
        <v>8</v>
      </c>
      <c r="L28" s="130" t="s">
        <v>173</v>
      </c>
      <c r="M28" s="405">
        <v>11.37</v>
      </c>
      <c r="N28" s="223">
        <f t="shared" si="0"/>
        <v>177</v>
      </c>
      <c r="O28" s="245"/>
    </row>
    <row r="29" spans="1:16" s="242" customFormat="1" ht="22.8" x14ac:dyDescent="0.25">
      <c r="A29" s="243">
        <f t="shared" si="1"/>
        <v>9</v>
      </c>
      <c r="B29" s="130"/>
      <c r="C29" s="130"/>
      <c r="D29" s="141"/>
      <c r="E29" s="245"/>
      <c r="F29" s="335"/>
      <c r="G29" s="336"/>
      <c r="H29" s="337"/>
      <c r="I29" s="340"/>
      <c r="J29" s="339"/>
      <c r="K29" s="243">
        <v>9</v>
      </c>
      <c r="L29" s="246"/>
      <c r="M29" s="246"/>
      <c r="N29" s="248"/>
      <c r="O29" s="245"/>
    </row>
    <row r="30" spans="1:16" s="242" customFormat="1" ht="22.8" x14ac:dyDescent="0.25">
      <c r="A30" s="243">
        <f t="shared" si="1"/>
        <v>10</v>
      </c>
      <c r="B30" s="130"/>
      <c r="C30" s="130"/>
      <c r="D30" s="266"/>
      <c r="E30" s="245"/>
      <c r="F30" s="335"/>
      <c r="G30" s="336"/>
      <c r="H30" s="337"/>
      <c r="I30" s="340"/>
      <c r="J30" s="339"/>
      <c r="K30" s="243">
        <v>10</v>
      </c>
      <c r="L30" s="246"/>
      <c r="M30" s="246"/>
      <c r="N30" s="248"/>
      <c r="O30" s="245"/>
    </row>
    <row r="31" spans="1:16" s="242" customFormat="1" ht="22.8" x14ac:dyDescent="0.25">
      <c r="A31" s="243">
        <f t="shared" si="1"/>
        <v>11</v>
      </c>
      <c r="B31" s="133"/>
      <c r="C31" s="133"/>
      <c r="D31" s="142"/>
      <c r="E31" s="245"/>
      <c r="F31" s="335"/>
      <c r="G31" s="341"/>
      <c r="H31" s="341"/>
      <c r="I31" s="340"/>
      <c r="J31" s="339"/>
      <c r="K31" s="243">
        <v>11</v>
      </c>
      <c r="L31" s="246"/>
      <c r="M31" s="246"/>
      <c r="N31" s="248"/>
      <c r="O31" s="245"/>
    </row>
    <row r="32" spans="1:16" s="242" customFormat="1" ht="22.8" x14ac:dyDescent="0.25">
      <c r="A32" s="243">
        <f t="shared" si="1"/>
        <v>12</v>
      </c>
      <c r="B32" s="133"/>
      <c r="C32" s="133"/>
      <c r="D32" s="142"/>
      <c r="E32" s="245"/>
      <c r="F32" s="335"/>
      <c r="G32" s="341"/>
      <c r="H32" s="341"/>
      <c r="I32" s="340"/>
      <c r="J32" s="339"/>
      <c r="K32" s="243">
        <v>12</v>
      </c>
      <c r="L32" s="246"/>
      <c r="M32" s="246"/>
      <c r="N32" s="248"/>
      <c r="O32" s="245"/>
    </row>
    <row r="33" spans="1:20" ht="15" x14ac:dyDescent="0.25">
      <c r="C33" s="54"/>
      <c r="D33" s="73">
        <f>SUM(D21:D32)</f>
        <v>8836</v>
      </c>
      <c r="F33" s="55"/>
      <c r="I33" s="73">
        <f>SUM(I21:I32)</f>
        <v>0</v>
      </c>
      <c r="N33" s="73">
        <f>SUM(N21:N32)</f>
        <v>8836</v>
      </c>
      <c r="P33" s="54"/>
    </row>
    <row r="34" spans="1:20" s="74" customFormat="1" ht="12.75" customHeight="1" x14ac:dyDescent="0.25">
      <c r="C34" s="79"/>
      <c r="D34" s="78"/>
      <c r="I34" s="78"/>
      <c r="N34" s="78"/>
      <c r="P34" s="80"/>
      <c r="Q34" s="81"/>
      <c r="R34" s="81"/>
      <c r="S34" s="81"/>
      <c r="T34" s="81"/>
    </row>
    <row r="35" spans="1:20" s="74" customFormat="1" ht="12.75" customHeight="1" x14ac:dyDescent="0.25">
      <c r="A35" s="375" t="s">
        <v>15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82"/>
      <c r="Q35" s="81"/>
      <c r="R35" s="81"/>
    </row>
    <row r="36" spans="1:20" s="74" customFormat="1" ht="12.75" customHeight="1" x14ac:dyDescent="0.25">
      <c r="A36" s="382" t="s">
        <v>81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82"/>
      <c r="Q36" s="81"/>
    </row>
    <row r="37" spans="1:20" s="74" customFormat="1" ht="12.75" customHeight="1" x14ac:dyDescent="0.25">
      <c r="A37" s="382" t="s">
        <v>84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82"/>
      <c r="Q37" s="81"/>
    </row>
    <row r="38" spans="1:20" s="74" customFormat="1" ht="12.75" customHeight="1" x14ac:dyDescent="0.25">
      <c r="A38" s="380" t="s">
        <v>52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82"/>
      <c r="Q38" s="81"/>
    </row>
    <row r="39" spans="1:20" s="74" customFormat="1" ht="12.75" customHeight="1" x14ac:dyDescent="0.25">
      <c r="A39" s="375" t="s">
        <v>83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82"/>
      <c r="Q39" s="81"/>
    </row>
    <row r="40" spans="1:20" ht="22.8" x14ac:dyDescent="0.4">
      <c r="A40" s="83"/>
      <c r="B40" s="84"/>
      <c r="Q40" s="72"/>
    </row>
    <row r="41" spans="1:20" ht="22.8" x14ac:dyDescent="0.4">
      <c r="A41" s="83"/>
      <c r="B41" s="84"/>
      <c r="Q41" s="72"/>
    </row>
    <row r="42" spans="1:20" ht="22.8" x14ac:dyDescent="0.4">
      <c r="A42" s="84"/>
      <c r="B42" s="84"/>
      <c r="Q42" s="72"/>
    </row>
    <row r="43" spans="1:20" s="363" customFormat="1" ht="13.8" x14ac:dyDescent="0.25">
      <c r="A43" s="363">
        <v>1</v>
      </c>
      <c r="B43" s="361">
        <f>E14*0.6</f>
        <v>5301.5999999999995</v>
      </c>
      <c r="C43" s="365">
        <v>1</v>
      </c>
      <c r="D43" s="361">
        <f>E14*0.4</f>
        <v>3534.4</v>
      </c>
      <c r="E43" s="363">
        <v>1</v>
      </c>
      <c r="F43" s="361">
        <f>E14*0.29</f>
        <v>2562.4399999999996</v>
      </c>
      <c r="G43" s="363">
        <v>1</v>
      </c>
      <c r="H43" s="361">
        <f>E14*0.23</f>
        <v>2032.2800000000002</v>
      </c>
      <c r="P43" s="362"/>
    </row>
    <row r="44" spans="1:20" s="363" customFormat="1" ht="13.8" x14ac:dyDescent="0.25">
      <c r="A44" s="363">
        <v>2</v>
      </c>
      <c r="B44" s="361">
        <f>E14*0.4</f>
        <v>3534.4</v>
      </c>
      <c r="C44" s="365">
        <v>2</v>
      </c>
      <c r="D44" s="361">
        <f>E14*0.3</f>
        <v>2650.7999999999997</v>
      </c>
      <c r="E44" s="363">
        <v>2</v>
      </c>
      <c r="F44" s="361">
        <f>E14*0.24</f>
        <v>2120.64</v>
      </c>
      <c r="G44" s="363">
        <v>2</v>
      </c>
      <c r="H44" s="361">
        <f>E14*0.2</f>
        <v>1767.2</v>
      </c>
      <c r="P44" s="362"/>
    </row>
    <row r="45" spans="1:20" s="363" customFormat="1" ht="13.8" x14ac:dyDescent="0.25">
      <c r="C45" s="365">
        <v>3</v>
      </c>
      <c r="D45" s="361">
        <f>E14*0.2</f>
        <v>1767.2</v>
      </c>
      <c r="E45" s="363">
        <v>3</v>
      </c>
      <c r="F45" s="361">
        <f>E14*0.19</f>
        <v>1678.84</v>
      </c>
      <c r="G45" s="363">
        <v>3</v>
      </c>
      <c r="H45" s="361">
        <f>E14*0.17</f>
        <v>1502.1200000000001</v>
      </c>
      <c r="P45" s="362"/>
    </row>
    <row r="46" spans="1:20" s="363" customFormat="1" ht="13.8" x14ac:dyDescent="0.25">
      <c r="B46" s="361">
        <f>SUM(B43:B44)</f>
        <v>8836</v>
      </c>
      <c r="C46" s="365">
        <v>4</v>
      </c>
      <c r="D46" s="361">
        <f>E14*0.1</f>
        <v>883.6</v>
      </c>
      <c r="E46" s="363">
        <v>4</v>
      </c>
      <c r="F46" s="361">
        <f>E14*0.14</f>
        <v>1237.0400000000002</v>
      </c>
      <c r="G46" s="363">
        <v>4</v>
      </c>
      <c r="H46" s="361">
        <f>E14*0.14</f>
        <v>1237.0400000000002</v>
      </c>
      <c r="P46" s="362"/>
    </row>
    <row r="47" spans="1:20" s="363" customFormat="1" ht="13.8" x14ac:dyDescent="0.25">
      <c r="C47" s="365"/>
      <c r="E47" s="363">
        <v>5</v>
      </c>
      <c r="F47" s="361">
        <f>E14*0.09</f>
        <v>795.24</v>
      </c>
      <c r="G47" s="363">
        <v>5</v>
      </c>
      <c r="H47" s="361">
        <f>E14*0.11</f>
        <v>971.96</v>
      </c>
      <c r="P47" s="362"/>
    </row>
    <row r="48" spans="1:20" s="363" customFormat="1" ht="13.8" x14ac:dyDescent="0.25">
      <c r="C48" s="365"/>
      <c r="D48" s="361">
        <f>SUM(D43:D46)</f>
        <v>8836</v>
      </c>
      <c r="E48" s="363">
        <v>6</v>
      </c>
      <c r="F48" s="361">
        <f>E14*0.05</f>
        <v>441.8</v>
      </c>
      <c r="G48" s="363">
        <v>6</v>
      </c>
      <c r="H48" s="361">
        <f>E14*0.08</f>
        <v>706.88</v>
      </c>
      <c r="P48" s="362"/>
    </row>
    <row r="49" spans="3:16" s="363" customFormat="1" ht="13.8" x14ac:dyDescent="0.25">
      <c r="C49" s="365"/>
      <c r="G49" s="363">
        <v>7</v>
      </c>
      <c r="H49" s="361">
        <f>E14*0.05</f>
        <v>441.8</v>
      </c>
      <c r="P49" s="362"/>
    </row>
    <row r="50" spans="3:16" s="363" customFormat="1" ht="13.8" x14ac:dyDescent="0.25">
      <c r="C50" s="365"/>
      <c r="F50" s="361">
        <f>SUM(F43:F48)</f>
        <v>8836</v>
      </c>
      <c r="G50" s="363">
        <v>8</v>
      </c>
      <c r="H50" s="361">
        <f>E14*0.02</f>
        <v>176.72</v>
      </c>
      <c r="P50" s="362"/>
    </row>
    <row r="51" spans="3:16" s="363" customFormat="1" ht="13.8" x14ac:dyDescent="0.25">
      <c r="C51" s="365"/>
      <c r="P51" s="362"/>
    </row>
    <row r="52" spans="3:16" s="363" customFormat="1" ht="13.8" x14ac:dyDescent="0.25">
      <c r="C52" s="365"/>
      <c r="H52" s="361">
        <f>SUM(H43:H50)</f>
        <v>8835.9999999999982</v>
      </c>
      <c r="P52" s="362"/>
    </row>
    <row r="53" spans="3:16" s="363" customFormat="1" ht="13.8" x14ac:dyDescent="0.25">
      <c r="C53" s="365"/>
      <c r="P53" s="362"/>
    </row>
    <row r="54" spans="3:16" s="363" customFormat="1" ht="13.8" x14ac:dyDescent="0.25">
      <c r="C54" s="365"/>
      <c r="P54" s="362"/>
    </row>
    <row r="55" spans="3:16" s="363" customFormat="1" ht="13.8" x14ac:dyDescent="0.25">
      <c r="C55" s="365"/>
      <c r="P55" s="362"/>
    </row>
    <row r="56" spans="3:16" s="363" customFormat="1" ht="13.8" x14ac:dyDescent="0.25">
      <c r="C56" s="365"/>
      <c r="P56" s="362"/>
    </row>
    <row r="57" spans="3:16" s="363" customFormat="1" ht="13.8" x14ac:dyDescent="0.25">
      <c r="C57" s="365"/>
      <c r="P57" s="362"/>
    </row>
  </sheetData>
  <mergeCells count="16">
    <mergeCell ref="A6:B6"/>
    <mergeCell ref="A1:B1"/>
    <mergeCell ref="C1:H1"/>
    <mergeCell ref="M1:O1"/>
    <mergeCell ref="A3:B3"/>
    <mergeCell ref="A5:B5"/>
    <mergeCell ref="I3:K3"/>
    <mergeCell ref="A8:B8"/>
    <mergeCell ref="A38:O38"/>
    <mergeCell ref="A39:O39"/>
    <mergeCell ref="A10:B10"/>
    <mergeCell ref="A35:O35"/>
    <mergeCell ref="A36:O36"/>
    <mergeCell ref="A37:O37"/>
    <mergeCell ref="A14:B14"/>
    <mergeCell ref="A12:B12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view="pageBreakPreview" topLeftCell="A16" zoomScaleNormal="100" zoomScaleSheetLayoutView="100" workbookViewId="0">
      <selection activeCell="D31" sqref="D31"/>
    </sheetView>
  </sheetViews>
  <sheetFormatPr defaultColWidth="9.109375" defaultRowHeight="13.2" x14ac:dyDescent="0.25"/>
  <cols>
    <col min="1" max="1" width="6" style="54" customWidth="1"/>
    <col min="2" max="2" width="23.6640625" style="54" customWidth="1"/>
    <col min="3" max="3" width="9.33203125" style="54" customWidth="1"/>
    <col min="4" max="4" width="13.88671875" style="54" bestFit="1" customWidth="1"/>
    <col min="5" max="5" width="9.5546875" style="54" customWidth="1"/>
    <col min="6" max="6" width="6" style="54" customWidth="1"/>
    <col min="7" max="7" width="23.6640625" style="54" customWidth="1"/>
    <col min="8" max="8" width="9.33203125" style="54" customWidth="1"/>
    <col min="9" max="9" width="12" style="54" bestFit="1" customWidth="1"/>
    <col min="10" max="10" width="9.5546875" style="54" customWidth="1"/>
    <col min="11" max="11" width="6" style="54" customWidth="1"/>
    <col min="12" max="12" width="23.6640625" style="54" customWidth="1"/>
    <col min="13" max="13" width="9.33203125" style="54" customWidth="1"/>
    <col min="14" max="14" width="12" style="54" bestFit="1" customWidth="1"/>
    <col min="15" max="15" width="9.5546875" style="54" customWidth="1"/>
    <col min="16" max="16" width="13.109375" style="54" bestFit="1" customWidth="1"/>
    <col min="17" max="16384" width="9.109375" style="54"/>
  </cols>
  <sheetData>
    <row r="1" spans="1:15" s="91" customFormat="1" ht="22.8" x14ac:dyDescent="0.4">
      <c r="A1" s="385" t="s">
        <v>80</v>
      </c>
      <c r="B1" s="385"/>
      <c r="C1" s="386" t="s">
        <v>133</v>
      </c>
      <c r="D1" s="386"/>
      <c r="E1" s="386"/>
      <c r="F1" s="386"/>
      <c r="G1" s="386"/>
      <c r="H1" s="386"/>
      <c r="K1" s="134"/>
      <c r="L1" s="236" t="s">
        <v>115</v>
      </c>
      <c r="M1" s="387">
        <v>44968</v>
      </c>
      <c r="N1" s="387"/>
      <c r="O1" s="387"/>
    </row>
    <row r="2" spans="1:15" ht="13.8" x14ac:dyDescent="0.3">
      <c r="K2" s="135"/>
      <c r="L2" s="136"/>
      <c r="M2" s="159"/>
      <c r="N2" s="136"/>
      <c r="O2" s="135"/>
    </row>
    <row r="3" spans="1:15" ht="21" customHeight="1" x14ac:dyDescent="0.4">
      <c r="A3" s="384" t="s">
        <v>0</v>
      </c>
      <c r="B3" s="376"/>
      <c r="C3" s="59" t="s">
        <v>48</v>
      </c>
      <c r="D3" s="60"/>
      <c r="E3" s="60"/>
      <c r="F3" s="60"/>
      <c r="G3" s="60"/>
      <c r="H3" s="55"/>
      <c r="I3" s="55"/>
      <c r="J3" s="55"/>
      <c r="K3" s="135"/>
      <c r="L3" s="136"/>
      <c r="M3" s="159"/>
      <c r="N3" s="136"/>
      <c r="O3" s="137"/>
    </row>
    <row r="4" spans="1:15" ht="16.2" thickBot="1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  <c r="K4" s="135"/>
      <c r="L4" s="136"/>
      <c r="M4" s="159"/>
      <c r="N4" s="136"/>
      <c r="O4" s="137"/>
    </row>
    <row r="5" spans="1:15" ht="16.2" thickBot="1" x14ac:dyDescent="0.35">
      <c r="A5" s="376" t="s">
        <v>1</v>
      </c>
      <c r="B5" s="377"/>
      <c r="C5" s="61">
        <v>28</v>
      </c>
      <c r="D5" s="55"/>
      <c r="E5" s="55"/>
      <c r="F5" s="55"/>
      <c r="G5" s="55"/>
      <c r="H5" s="55"/>
      <c r="I5" s="55"/>
      <c r="J5" s="55"/>
      <c r="K5" s="138"/>
      <c r="L5" s="136"/>
      <c r="M5" s="159"/>
      <c r="N5" s="136"/>
      <c r="O5" s="137"/>
    </row>
    <row r="6" spans="1:15" ht="16.2" thickBot="1" x14ac:dyDescent="0.35">
      <c r="A6" s="376" t="s">
        <v>2</v>
      </c>
      <c r="B6" s="376"/>
      <c r="C6" s="62">
        <v>100</v>
      </c>
      <c r="D6" s="56" t="s">
        <v>3</v>
      </c>
      <c r="E6" s="378">
        <f>SUM(C5*C6)</f>
        <v>2800</v>
      </c>
      <c r="F6" s="379"/>
      <c r="G6" s="55"/>
      <c r="H6" s="55"/>
      <c r="I6" s="55"/>
      <c r="J6" s="55"/>
      <c r="K6" s="138"/>
      <c r="L6" s="136"/>
      <c r="M6" s="159"/>
      <c r="N6" s="136"/>
      <c r="O6" s="137"/>
    </row>
    <row r="7" spans="1:15" ht="16.2" thickBot="1" x14ac:dyDescent="0.35">
      <c r="A7" s="63"/>
      <c r="B7" s="63"/>
      <c r="C7" s="64">
        <f>A2*0.3</f>
        <v>0</v>
      </c>
      <c r="D7" s="56"/>
      <c r="E7" s="65"/>
      <c r="F7" s="66"/>
      <c r="G7" s="55"/>
      <c r="H7" s="55"/>
      <c r="I7" s="55"/>
      <c r="J7" s="55"/>
      <c r="K7" s="138"/>
      <c r="L7" s="136"/>
      <c r="M7" s="159"/>
      <c r="N7" s="136"/>
      <c r="O7" s="137"/>
    </row>
    <row r="8" spans="1:15" ht="16.2" thickBot="1" x14ac:dyDescent="0.35">
      <c r="A8" s="376" t="s">
        <v>4</v>
      </c>
      <c r="B8" s="377"/>
      <c r="C8" s="67"/>
      <c r="D8" s="55"/>
      <c r="E8" s="381">
        <v>5000</v>
      </c>
      <c r="F8" s="379"/>
      <c r="G8" s="55"/>
      <c r="H8" s="55"/>
      <c r="I8" s="55"/>
      <c r="J8" s="55"/>
      <c r="K8" s="138"/>
      <c r="L8" s="140"/>
      <c r="M8" s="159"/>
      <c r="N8" s="136"/>
      <c r="O8" s="137"/>
    </row>
    <row r="9" spans="1:15" ht="16.2" thickBot="1" x14ac:dyDescent="0.35">
      <c r="A9" s="63"/>
      <c r="B9" s="68"/>
      <c r="C9" s="67"/>
      <c r="D9" s="55"/>
      <c r="E9" s="66"/>
      <c r="F9" s="66"/>
      <c r="G9" s="55"/>
      <c r="H9" s="55"/>
      <c r="I9" s="55"/>
      <c r="J9" s="55"/>
      <c r="K9" s="138"/>
      <c r="L9" s="136"/>
      <c r="M9" s="159"/>
      <c r="N9" s="136"/>
      <c r="O9" s="137"/>
    </row>
    <row r="10" spans="1:15" ht="16.2" thickBot="1" x14ac:dyDescent="0.35">
      <c r="A10" s="376" t="s">
        <v>5</v>
      </c>
      <c r="B10" s="377"/>
      <c r="C10" s="55"/>
      <c r="D10" s="55"/>
      <c r="E10" s="381">
        <f>E6+E8</f>
        <v>7800</v>
      </c>
      <c r="F10" s="379"/>
      <c r="G10" s="55"/>
      <c r="H10" s="55"/>
      <c r="I10" s="55"/>
      <c r="J10" s="55"/>
      <c r="K10" s="138"/>
      <c r="L10" s="136"/>
      <c r="M10" s="159"/>
      <c r="N10" s="136"/>
      <c r="O10" s="137"/>
    </row>
    <row r="11" spans="1:15" ht="16.2" thickBot="1" x14ac:dyDescent="0.35">
      <c r="A11" s="63"/>
      <c r="B11" s="55"/>
      <c r="C11" s="55"/>
      <c r="D11" s="55"/>
      <c r="E11" s="55"/>
      <c r="F11" s="55"/>
      <c r="G11" s="55"/>
      <c r="H11" s="55"/>
      <c r="I11" s="55"/>
      <c r="J11" s="55"/>
      <c r="K11" s="138"/>
      <c r="L11" s="136"/>
      <c r="M11" s="139"/>
      <c r="N11" s="138"/>
      <c r="O11" s="137"/>
    </row>
    <row r="12" spans="1:15" ht="16.2" thickBot="1" x14ac:dyDescent="0.35">
      <c r="A12" s="376" t="s">
        <v>6</v>
      </c>
      <c r="B12" s="377"/>
      <c r="C12" s="67">
        <v>0.06</v>
      </c>
      <c r="D12" s="55"/>
      <c r="E12" s="378">
        <f>E10*C12</f>
        <v>468</v>
      </c>
      <c r="F12" s="383"/>
      <c r="G12" s="55"/>
      <c r="H12" s="55"/>
      <c r="I12" s="55"/>
      <c r="J12" s="55"/>
      <c r="K12" s="138"/>
      <c r="L12" s="136"/>
      <c r="M12" s="139"/>
      <c r="N12" s="138"/>
      <c r="O12" s="137"/>
    </row>
    <row r="13" spans="1:15" ht="16.2" thickBot="1" x14ac:dyDescent="0.35">
      <c r="A13" s="63"/>
      <c r="B13" s="55"/>
      <c r="C13" s="55"/>
      <c r="D13" s="55"/>
      <c r="E13" s="69"/>
      <c r="F13" s="69"/>
      <c r="G13" s="55"/>
      <c r="H13" s="55"/>
      <c r="I13" s="55"/>
      <c r="J13" s="55"/>
      <c r="K13" s="138"/>
      <c r="L13" s="136"/>
      <c r="M13" s="139"/>
      <c r="N13" s="138"/>
      <c r="O13" s="137"/>
    </row>
    <row r="14" spans="1:15" ht="16.2" thickBot="1" x14ac:dyDescent="0.35">
      <c r="A14" s="376" t="s">
        <v>7</v>
      </c>
      <c r="B14" s="377"/>
      <c r="C14" s="55"/>
      <c r="D14" s="55"/>
      <c r="E14" s="381">
        <f>E10-E12</f>
        <v>7332</v>
      </c>
      <c r="F14" s="379"/>
      <c r="G14" s="55"/>
      <c r="H14" s="55"/>
      <c r="I14" s="55"/>
      <c r="J14" s="55"/>
      <c r="K14" s="138"/>
      <c r="L14" s="136"/>
      <c r="M14" s="136"/>
      <c r="N14" s="135"/>
      <c r="O14" s="137"/>
    </row>
    <row r="15" spans="1:15" ht="15.6" x14ac:dyDescent="0.3">
      <c r="A15" s="63"/>
      <c r="B15" s="55"/>
      <c r="C15" s="55"/>
      <c r="D15" s="55"/>
      <c r="E15" s="55"/>
      <c r="F15" s="55"/>
      <c r="G15" s="55"/>
      <c r="H15" s="55"/>
      <c r="I15" s="55"/>
      <c r="J15" s="55"/>
      <c r="K15" s="135"/>
      <c r="L15" s="136"/>
      <c r="M15" s="135"/>
      <c r="N15" s="135"/>
      <c r="O15" s="137"/>
    </row>
    <row r="16" spans="1:15" ht="15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55"/>
      <c r="K16" s="55"/>
      <c r="L16" s="55"/>
      <c r="M16" s="55"/>
      <c r="N16" s="55"/>
      <c r="O16" s="55"/>
    </row>
    <row r="17" spans="1:16" ht="15" x14ac:dyDescent="0.25">
      <c r="A17" s="70" t="s">
        <v>47</v>
      </c>
      <c r="B17" s="55"/>
      <c r="C17" s="55"/>
      <c r="D17" s="55"/>
      <c r="E17" s="55"/>
      <c r="F17" s="70" t="s">
        <v>8</v>
      </c>
      <c r="G17" s="55"/>
      <c r="H17" s="55"/>
      <c r="I17" s="55"/>
      <c r="J17" s="55"/>
      <c r="K17" s="70" t="s">
        <v>9</v>
      </c>
      <c r="L17" s="55"/>
      <c r="M17" s="55"/>
      <c r="N17" s="55"/>
      <c r="O17" s="55"/>
    </row>
    <row r="18" spans="1:16" s="71" customFormat="1" ht="17.399999999999999" x14ac:dyDescent="0.3">
      <c r="B18" s="71">
        <f>E14</f>
        <v>7332</v>
      </c>
      <c r="G18" s="71">
        <v>0</v>
      </c>
      <c r="L18" s="71">
        <v>0</v>
      </c>
      <c r="P18" s="71">
        <f>SUM(A18:M18)</f>
        <v>7332</v>
      </c>
    </row>
    <row r="19" spans="1:16" ht="1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6" s="97" customFormat="1" ht="30" x14ac:dyDescent="0.25">
      <c r="A20" s="57" t="s">
        <v>10</v>
      </c>
      <c r="B20" s="57" t="s">
        <v>11</v>
      </c>
      <c r="C20" s="57" t="s">
        <v>12</v>
      </c>
      <c r="D20" s="58" t="s">
        <v>13</v>
      </c>
      <c r="E20" s="57" t="s">
        <v>14</v>
      </c>
      <c r="F20" s="57" t="s">
        <v>10</v>
      </c>
      <c r="G20" s="57" t="s">
        <v>11</v>
      </c>
      <c r="H20" s="57" t="s">
        <v>12</v>
      </c>
      <c r="I20" s="58" t="s">
        <v>13</v>
      </c>
      <c r="J20" s="57" t="s">
        <v>14</v>
      </c>
      <c r="K20" s="57" t="s">
        <v>10</v>
      </c>
      <c r="L20" s="57" t="s">
        <v>11</v>
      </c>
      <c r="M20" s="57" t="s">
        <v>12</v>
      </c>
      <c r="N20" s="58" t="s">
        <v>13</v>
      </c>
      <c r="O20" s="57" t="s">
        <v>14</v>
      </c>
    </row>
    <row r="21" spans="1:16" s="242" customFormat="1" ht="24" x14ac:dyDescent="0.25">
      <c r="A21" s="237">
        <v>1</v>
      </c>
      <c r="B21" s="408" t="s">
        <v>182</v>
      </c>
      <c r="C21" s="405">
        <v>16.23</v>
      </c>
      <c r="D21" s="223">
        <v>1686</v>
      </c>
      <c r="E21" s="274"/>
      <c r="F21" s="237">
        <v>1</v>
      </c>
      <c r="G21" s="256"/>
      <c r="H21" s="257"/>
      <c r="I21" s="258"/>
      <c r="J21" s="239"/>
      <c r="K21" s="237">
        <v>1</v>
      </c>
      <c r="L21" s="256"/>
      <c r="M21" s="257"/>
      <c r="N21" s="258"/>
      <c r="O21" s="239"/>
    </row>
    <row r="22" spans="1:16" s="242" customFormat="1" ht="22.8" x14ac:dyDescent="0.25">
      <c r="A22" s="243">
        <f>A21+1</f>
        <v>2</v>
      </c>
      <c r="B22" s="408" t="s">
        <v>183</v>
      </c>
      <c r="C22" s="406">
        <v>16.3</v>
      </c>
      <c r="D22" s="223">
        <v>1466</v>
      </c>
      <c r="E22" s="274"/>
      <c r="F22" s="243">
        <v>2</v>
      </c>
      <c r="G22" s="260"/>
      <c r="H22" s="261"/>
      <c r="I22" s="262"/>
      <c r="J22" s="245"/>
      <c r="K22" s="243">
        <v>2</v>
      </c>
      <c r="L22" s="260"/>
      <c r="M22" s="261"/>
      <c r="N22" s="262"/>
      <c r="O22" s="245"/>
    </row>
    <row r="23" spans="1:16" s="242" customFormat="1" ht="22.8" x14ac:dyDescent="0.25">
      <c r="A23" s="243">
        <f t="shared" ref="A23:A32" si="0">A22+1</f>
        <v>3</v>
      </c>
      <c r="B23" s="408" t="s">
        <v>184</v>
      </c>
      <c r="C23" s="405">
        <v>16.32</v>
      </c>
      <c r="D23" s="223">
        <v>1246</v>
      </c>
      <c r="E23" s="274"/>
      <c r="F23" s="243">
        <v>3</v>
      </c>
      <c r="G23" s="260"/>
      <c r="H23" s="261"/>
      <c r="I23" s="262"/>
      <c r="J23" s="245"/>
      <c r="K23" s="243">
        <v>3</v>
      </c>
      <c r="L23" s="260"/>
      <c r="M23" s="261"/>
      <c r="N23" s="262"/>
      <c r="O23" s="245"/>
    </row>
    <row r="24" spans="1:16" s="242" customFormat="1" ht="22.8" x14ac:dyDescent="0.25">
      <c r="A24" s="243">
        <f t="shared" si="0"/>
        <v>4</v>
      </c>
      <c r="B24" s="408" t="s">
        <v>185</v>
      </c>
      <c r="C24" s="405">
        <v>16.350000000000001</v>
      </c>
      <c r="D24" s="223">
        <v>1026</v>
      </c>
      <c r="E24" s="274"/>
      <c r="F24" s="243">
        <v>4</v>
      </c>
      <c r="G24" s="260"/>
      <c r="H24" s="261"/>
      <c r="I24" s="262"/>
      <c r="J24" s="245"/>
      <c r="K24" s="243">
        <v>4</v>
      </c>
      <c r="L24" s="260"/>
      <c r="M24" s="261"/>
      <c r="N24" s="262"/>
      <c r="O24" s="245"/>
    </row>
    <row r="25" spans="1:16" s="242" customFormat="1" ht="22.8" x14ac:dyDescent="0.25">
      <c r="A25" s="243">
        <f t="shared" si="0"/>
        <v>5</v>
      </c>
      <c r="B25" s="408" t="s">
        <v>186</v>
      </c>
      <c r="C25" s="405">
        <v>16.66</v>
      </c>
      <c r="D25" s="223">
        <v>807</v>
      </c>
      <c r="E25" s="275"/>
      <c r="F25" s="243">
        <v>5</v>
      </c>
      <c r="G25" s="260"/>
      <c r="H25" s="261"/>
      <c r="I25" s="248"/>
      <c r="J25" s="245"/>
      <c r="K25" s="243">
        <v>5</v>
      </c>
      <c r="L25" s="260"/>
      <c r="M25" s="261"/>
      <c r="N25" s="262"/>
      <c r="O25" s="245"/>
    </row>
    <row r="26" spans="1:16" s="242" customFormat="1" ht="22.8" x14ac:dyDescent="0.25">
      <c r="A26" s="243">
        <f t="shared" si="0"/>
        <v>6</v>
      </c>
      <c r="B26" s="408" t="s">
        <v>187</v>
      </c>
      <c r="C26" s="405">
        <v>16.72</v>
      </c>
      <c r="D26" s="223">
        <v>587</v>
      </c>
      <c r="E26" s="275"/>
      <c r="F26" s="243">
        <v>6</v>
      </c>
      <c r="G26" s="260"/>
      <c r="H26" s="261"/>
      <c r="I26" s="248"/>
      <c r="J26" s="245"/>
      <c r="K26" s="243">
        <v>6</v>
      </c>
      <c r="L26" s="260"/>
      <c r="M26" s="261"/>
      <c r="N26" s="262"/>
      <c r="O26" s="245"/>
    </row>
    <row r="27" spans="1:16" s="242" customFormat="1" ht="22.8" x14ac:dyDescent="0.25">
      <c r="A27" s="243">
        <f t="shared" si="0"/>
        <v>7</v>
      </c>
      <c r="B27" s="408" t="s">
        <v>137</v>
      </c>
      <c r="C27" s="405">
        <v>16.73</v>
      </c>
      <c r="D27" s="141">
        <v>367</v>
      </c>
      <c r="E27" s="275"/>
      <c r="F27" s="243">
        <v>7</v>
      </c>
      <c r="G27" s="260"/>
      <c r="H27" s="261"/>
      <c r="I27" s="248"/>
      <c r="J27" s="245"/>
      <c r="K27" s="243">
        <v>7</v>
      </c>
      <c r="L27" s="260"/>
      <c r="M27" s="261"/>
      <c r="N27" s="248"/>
      <c r="O27" s="245"/>
    </row>
    <row r="28" spans="1:16" s="242" customFormat="1" ht="22.8" x14ac:dyDescent="0.25">
      <c r="A28" s="243">
        <f t="shared" si="0"/>
        <v>8</v>
      </c>
      <c r="B28" s="408" t="s">
        <v>188</v>
      </c>
      <c r="C28" s="405">
        <v>16.809999999999999</v>
      </c>
      <c r="D28" s="141">
        <v>73</v>
      </c>
      <c r="E28" s="275"/>
      <c r="F28" s="243">
        <v>8</v>
      </c>
      <c r="G28" s="260"/>
      <c r="H28" s="261"/>
      <c r="I28" s="248"/>
      <c r="J28" s="245"/>
      <c r="K28" s="243">
        <v>8</v>
      </c>
      <c r="L28" s="260"/>
      <c r="M28" s="261"/>
      <c r="N28" s="248"/>
      <c r="O28" s="245"/>
    </row>
    <row r="29" spans="1:16" s="242" customFormat="1" ht="22.8" x14ac:dyDescent="0.25">
      <c r="A29" s="243">
        <f t="shared" si="0"/>
        <v>9</v>
      </c>
      <c r="B29" s="408" t="s">
        <v>189</v>
      </c>
      <c r="C29" s="405">
        <v>16.809999999999999</v>
      </c>
      <c r="D29" s="141">
        <v>73</v>
      </c>
      <c r="E29" s="275"/>
      <c r="F29" s="243">
        <v>9</v>
      </c>
      <c r="G29" s="260"/>
      <c r="H29" s="261"/>
      <c r="I29" s="248"/>
      <c r="J29" s="245"/>
      <c r="K29" s="243">
        <v>9</v>
      </c>
      <c r="L29" s="260"/>
      <c r="M29" s="261"/>
      <c r="N29" s="248"/>
      <c r="O29" s="245"/>
    </row>
    <row r="30" spans="1:16" s="242" customFormat="1" ht="22.8" x14ac:dyDescent="0.25">
      <c r="A30" s="243">
        <f t="shared" si="0"/>
        <v>10</v>
      </c>
      <c r="B30" s="130"/>
      <c r="C30" s="265"/>
      <c r="D30" s="266"/>
      <c r="E30" s="275"/>
      <c r="F30" s="243">
        <v>10</v>
      </c>
      <c r="G30" s="260"/>
      <c r="H30" s="261"/>
      <c r="I30" s="248"/>
      <c r="J30" s="245"/>
      <c r="K30" s="243">
        <v>10</v>
      </c>
      <c r="L30" s="260"/>
      <c r="M30" s="261"/>
      <c r="N30" s="248"/>
      <c r="O30" s="245"/>
    </row>
    <row r="31" spans="1:16" s="242" customFormat="1" ht="22.8" x14ac:dyDescent="0.25">
      <c r="A31" s="243">
        <f t="shared" si="0"/>
        <v>11</v>
      </c>
      <c r="B31" s="133"/>
      <c r="C31" s="133"/>
      <c r="D31" s="142"/>
      <c r="E31" s="275"/>
      <c r="F31" s="243">
        <v>11</v>
      </c>
      <c r="G31" s="246"/>
      <c r="H31" s="246"/>
      <c r="I31" s="248"/>
      <c r="J31" s="245"/>
      <c r="K31" s="243">
        <v>11</v>
      </c>
      <c r="L31" s="246"/>
      <c r="M31" s="246"/>
      <c r="N31" s="248"/>
      <c r="O31" s="245"/>
    </row>
    <row r="32" spans="1:16" s="242" customFormat="1" ht="22.8" x14ac:dyDescent="0.25">
      <c r="A32" s="243">
        <f t="shared" si="0"/>
        <v>12</v>
      </c>
      <c r="B32" s="133"/>
      <c r="C32" s="133"/>
      <c r="D32" s="142"/>
      <c r="E32" s="275"/>
      <c r="F32" s="243">
        <v>12</v>
      </c>
      <c r="G32" s="246"/>
      <c r="H32" s="246"/>
      <c r="I32" s="248"/>
      <c r="J32" s="245"/>
      <c r="K32" s="243">
        <v>12</v>
      </c>
      <c r="L32" s="246"/>
      <c r="M32" s="246"/>
      <c r="N32" s="248"/>
      <c r="O32" s="245"/>
    </row>
    <row r="33" spans="1:16" ht="15" x14ac:dyDescent="0.25">
      <c r="D33" s="73">
        <f>SUM(D21:D32)</f>
        <v>7331</v>
      </c>
      <c r="F33" s="55"/>
      <c r="I33" s="73">
        <f>SUM(I21:I32)</f>
        <v>0</v>
      </c>
      <c r="N33" s="73">
        <f>SUM(N21:N32)</f>
        <v>0</v>
      </c>
    </row>
    <row r="34" spans="1:16" s="74" customFormat="1" ht="12.75" customHeight="1" x14ac:dyDescent="0.25">
      <c r="A34" s="375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77"/>
    </row>
    <row r="35" spans="1:16" s="74" customFormat="1" ht="12.75" customHeight="1" x14ac:dyDescent="0.25">
      <c r="A35" s="375" t="s">
        <v>15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77"/>
    </row>
    <row r="36" spans="1:16" s="74" customFormat="1" ht="12.75" customHeight="1" x14ac:dyDescent="0.25">
      <c r="A36" s="382" t="s">
        <v>81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77"/>
    </row>
    <row r="37" spans="1:16" s="74" customFormat="1" ht="12.75" customHeight="1" x14ac:dyDescent="0.25">
      <c r="A37" s="382" t="s">
        <v>84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</row>
    <row r="38" spans="1:16" s="74" customFormat="1" ht="12.75" customHeight="1" x14ac:dyDescent="0.25">
      <c r="A38" s="380" t="s">
        <v>52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77"/>
    </row>
    <row r="39" spans="1:16" s="74" customFormat="1" ht="12.75" customHeight="1" x14ac:dyDescent="0.25">
      <c r="A39" s="375" t="s">
        <v>83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</row>
    <row r="43" spans="1:16" s="363" customFormat="1" ht="13.8" x14ac:dyDescent="0.25">
      <c r="A43" s="363">
        <v>1</v>
      </c>
      <c r="B43" s="361">
        <f>E14*0.6</f>
        <v>4399.2</v>
      </c>
      <c r="C43" s="363">
        <v>1</v>
      </c>
      <c r="D43" s="361">
        <f>E14*0.4</f>
        <v>2932.8</v>
      </c>
      <c r="E43" s="363">
        <v>1</v>
      </c>
      <c r="F43" s="361">
        <f>E14*0.29</f>
        <v>2126.2799999999997</v>
      </c>
      <c r="G43" s="363">
        <v>1</v>
      </c>
      <c r="H43" s="361">
        <f>E14*0.23</f>
        <v>1686.3600000000001</v>
      </c>
    </row>
    <row r="44" spans="1:16" s="363" customFormat="1" ht="13.8" x14ac:dyDescent="0.25">
      <c r="A44" s="363">
        <v>2</v>
      </c>
      <c r="B44" s="361">
        <f>E14*0.4</f>
        <v>2932.8</v>
      </c>
      <c r="C44" s="363">
        <v>2</v>
      </c>
      <c r="D44" s="361">
        <f>E14*0.3</f>
        <v>2199.6</v>
      </c>
      <c r="E44" s="363">
        <v>2</v>
      </c>
      <c r="F44" s="361">
        <f>E14*0.24</f>
        <v>1759.6799999999998</v>
      </c>
      <c r="G44" s="363">
        <v>2</v>
      </c>
      <c r="H44" s="361">
        <f>E14*0.2</f>
        <v>1466.4</v>
      </c>
    </row>
    <row r="45" spans="1:16" s="363" customFormat="1" ht="13.8" x14ac:dyDescent="0.25">
      <c r="C45" s="363">
        <v>3</v>
      </c>
      <c r="D45" s="361">
        <f>E14*0.2</f>
        <v>1466.4</v>
      </c>
      <c r="E45" s="363">
        <v>3</v>
      </c>
      <c r="F45" s="361">
        <f>E14*0.19</f>
        <v>1393.08</v>
      </c>
      <c r="G45" s="363">
        <v>3</v>
      </c>
      <c r="H45" s="361">
        <f>E14*0.17</f>
        <v>1246.44</v>
      </c>
    </row>
    <row r="46" spans="1:16" s="363" customFormat="1" ht="13.8" x14ac:dyDescent="0.25">
      <c r="B46" s="361">
        <f>SUM(B43:B44)</f>
        <v>7332</v>
      </c>
      <c r="C46" s="363">
        <v>4</v>
      </c>
      <c r="D46" s="361">
        <f>E14*0.1</f>
        <v>733.2</v>
      </c>
      <c r="E46" s="363">
        <v>4</v>
      </c>
      <c r="F46" s="361">
        <f>E14*0.14</f>
        <v>1026.48</v>
      </c>
      <c r="G46" s="363">
        <v>4</v>
      </c>
      <c r="H46" s="361">
        <f>E14*0.14</f>
        <v>1026.48</v>
      </c>
    </row>
    <row r="47" spans="1:16" s="363" customFormat="1" ht="13.8" x14ac:dyDescent="0.25">
      <c r="E47" s="363">
        <v>5</v>
      </c>
      <c r="F47" s="361">
        <f>E14*0.09</f>
        <v>659.88</v>
      </c>
      <c r="G47" s="363">
        <v>5</v>
      </c>
      <c r="H47" s="361">
        <f>E14*0.11</f>
        <v>806.52</v>
      </c>
    </row>
    <row r="48" spans="1:16" s="363" customFormat="1" ht="13.8" x14ac:dyDescent="0.25">
      <c r="D48" s="361">
        <f>SUM(D43:D46)</f>
        <v>7331.9999999999991</v>
      </c>
      <c r="E48" s="363">
        <v>6</v>
      </c>
      <c r="F48" s="361">
        <f>E14*0.05</f>
        <v>366.6</v>
      </c>
      <c r="G48" s="363">
        <v>6</v>
      </c>
      <c r="H48" s="361">
        <f>E14*0.08</f>
        <v>586.56000000000006</v>
      </c>
    </row>
    <row r="49" spans="6:8" s="363" customFormat="1" ht="13.8" x14ac:dyDescent="0.25">
      <c r="G49" s="363">
        <v>7</v>
      </c>
      <c r="H49" s="361">
        <f>E14*0.05</f>
        <v>366.6</v>
      </c>
    </row>
    <row r="50" spans="6:8" s="363" customFormat="1" ht="13.8" x14ac:dyDescent="0.25">
      <c r="F50" s="361">
        <f>SUM(F43:F48)</f>
        <v>7331.9999999999991</v>
      </c>
      <c r="G50" s="363">
        <v>8</v>
      </c>
      <c r="H50" s="361">
        <f>E14*0.02</f>
        <v>146.64000000000001</v>
      </c>
    </row>
    <row r="51" spans="6:8" s="363" customFormat="1" ht="13.8" x14ac:dyDescent="0.25"/>
    <row r="52" spans="6:8" s="363" customFormat="1" ht="13.8" x14ac:dyDescent="0.25">
      <c r="H52" s="361">
        <f>SUM(H43:H50)</f>
        <v>7332.0000000000018</v>
      </c>
    </row>
    <row r="53" spans="6:8" s="363" customFormat="1" ht="13.8" x14ac:dyDescent="0.25"/>
    <row r="54" spans="6:8" s="363" customFormat="1" ht="13.8" x14ac:dyDescent="0.25"/>
    <row r="55" spans="6:8" s="363" customFormat="1" ht="13.8" x14ac:dyDescent="0.25"/>
    <row r="56" spans="6:8" s="363" customFormat="1" ht="13.8" x14ac:dyDescent="0.25"/>
    <row r="57" spans="6:8" s="363" customFormat="1" ht="13.8" x14ac:dyDescent="0.25"/>
  </sheetData>
  <mergeCells count="21">
    <mergeCell ref="A3:B3"/>
    <mergeCell ref="A5:B5"/>
    <mergeCell ref="A6:B6"/>
    <mergeCell ref="E6:F6"/>
    <mergeCell ref="C1:H1"/>
    <mergeCell ref="M1:O1"/>
    <mergeCell ref="A39:O39"/>
    <mergeCell ref="A34:O34"/>
    <mergeCell ref="A36:O36"/>
    <mergeCell ref="A38:O38"/>
    <mergeCell ref="A35:O35"/>
    <mergeCell ref="A37:O37"/>
    <mergeCell ref="A1:B1"/>
    <mergeCell ref="A14:B14"/>
    <mergeCell ref="E14:F14"/>
    <mergeCell ref="A12:B12"/>
    <mergeCell ref="E12:F12"/>
    <mergeCell ref="A8:B8"/>
    <mergeCell ref="E8:F8"/>
    <mergeCell ref="A10:B10"/>
    <mergeCell ref="E10:F10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view="pageBreakPreview" topLeftCell="A13" zoomScaleNormal="100" zoomScaleSheetLayoutView="100" workbookViewId="0">
      <selection activeCell="M1" sqref="M1:O1"/>
    </sheetView>
  </sheetViews>
  <sheetFormatPr defaultColWidth="9.109375" defaultRowHeight="13.2" x14ac:dyDescent="0.25"/>
  <cols>
    <col min="1" max="1" width="6" style="54" customWidth="1"/>
    <col min="2" max="2" width="23.6640625" style="54" customWidth="1"/>
    <col min="3" max="3" width="9.33203125" style="54" customWidth="1"/>
    <col min="4" max="4" width="13.88671875" style="54" bestFit="1" customWidth="1"/>
    <col min="5" max="5" width="9.5546875" style="54" customWidth="1"/>
    <col min="6" max="6" width="6" style="54" customWidth="1"/>
    <col min="7" max="7" width="23.6640625" style="54" customWidth="1"/>
    <col min="8" max="8" width="9.33203125" style="54" customWidth="1"/>
    <col min="9" max="9" width="12" style="54" bestFit="1" customWidth="1"/>
    <col min="10" max="10" width="9.5546875" style="54" customWidth="1"/>
    <col min="11" max="11" width="6" style="54" customWidth="1"/>
    <col min="12" max="12" width="23.6640625" style="54" customWidth="1"/>
    <col min="13" max="13" width="9.33203125" style="54" customWidth="1"/>
    <col min="14" max="14" width="12" style="54" bestFit="1" customWidth="1"/>
    <col min="15" max="15" width="9.5546875" style="54" customWidth="1"/>
    <col min="16" max="16" width="13.109375" style="54" bestFit="1" customWidth="1"/>
    <col min="17" max="16384" width="9.109375" style="54"/>
  </cols>
  <sheetData>
    <row r="1" spans="1:15" s="91" customFormat="1" ht="22.8" x14ac:dyDescent="0.4">
      <c r="A1" s="385" t="s">
        <v>80</v>
      </c>
      <c r="B1" s="385"/>
      <c r="C1" s="386" t="s">
        <v>133</v>
      </c>
      <c r="D1" s="386"/>
      <c r="E1" s="386"/>
      <c r="F1" s="386"/>
      <c r="G1" s="386"/>
      <c r="H1" s="386"/>
      <c r="K1" s="134"/>
      <c r="L1" s="236" t="s">
        <v>115</v>
      </c>
      <c r="M1" s="387">
        <v>44968</v>
      </c>
      <c r="N1" s="387"/>
      <c r="O1" s="387"/>
    </row>
    <row r="2" spans="1:15" ht="13.8" x14ac:dyDescent="0.3">
      <c r="K2" s="135"/>
      <c r="L2" s="136"/>
      <c r="M2" s="159"/>
      <c r="N2" s="136"/>
      <c r="O2" s="135"/>
    </row>
    <row r="3" spans="1:15" ht="21" customHeight="1" x14ac:dyDescent="0.4">
      <c r="A3" s="384" t="s">
        <v>0</v>
      </c>
      <c r="B3" s="376"/>
      <c r="C3" s="59" t="s">
        <v>18</v>
      </c>
      <c r="D3" s="60"/>
      <c r="E3" s="60"/>
      <c r="F3" s="60"/>
      <c r="G3" s="60"/>
      <c r="H3" s="55"/>
      <c r="I3" s="55"/>
      <c r="J3" s="55"/>
      <c r="K3" s="135"/>
      <c r="L3" s="136"/>
      <c r="M3" s="159"/>
      <c r="N3" s="136"/>
      <c r="O3" s="137"/>
    </row>
    <row r="4" spans="1:15" ht="16.2" thickBot="1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  <c r="K4" s="135"/>
      <c r="L4" s="136"/>
      <c r="M4" s="159"/>
      <c r="N4" s="136"/>
      <c r="O4" s="137"/>
    </row>
    <row r="5" spans="1:15" ht="16.2" thickBot="1" x14ac:dyDescent="0.35">
      <c r="A5" s="376" t="s">
        <v>1</v>
      </c>
      <c r="B5" s="377"/>
      <c r="C5" s="61">
        <v>9</v>
      </c>
      <c r="D5" s="55"/>
      <c r="E5" s="55"/>
      <c r="F5" s="55"/>
      <c r="G5" s="55"/>
      <c r="H5" s="55"/>
      <c r="I5" s="55"/>
      <c r="J5" s="55"/>
      <c r="K5" s="138"/>
      <c r="L5" s="136"/>
      <c r="M5" s="159"/>
      <c r="N5" s="136"/>
      <c r="O5" s="137"/>
    </row>
    <row r="6" spans="1:15" ht="16.2" thickBot="1" x14ac:dyDescent="0.35">
      <c r="A6" s="376" t="s">
        <v>2</v>
      </c>
      <c r="B6" s="376"/>
      <c r="C6" s="62">
        <v>100</v>
      </c>
      <c r="D6" s="56" t="s">
        <v>3</v>
      </c>
      <c r="E6" s="378">
        <f>SUM(C5*C6)</f>
        <v>900</v>
      </c>
      <c r="F6" s="379"/>
      <c r="G6" s="55"/>
      <c r="H6" s="55"/>
      <c r="I6" s="55"/>
      <c r="J6" s="55"/>
      <c r="K6" s="138"/>
      <c r="L6" s="136"/>
      <c r="M6" s="159"/>
      <c r="N6" s="136"/>
      <c r="O6" s="137"/>
    </row>
    <row r="7" spans="1:15" ht="16.2" thickBot="1" x14ac:dyDescent="0.35">
      <c r="A7" s="63"/>
      <c r="B7" s="63"/>
      <c r="C7" s="64">
        <f>A2*0.3</f>
        <v>0</v>
      </c>
      <c r="D7" s="56"/>
      <c r="E7" s="65"/>
      <c r="F7" s="66"/>
      <c r="G7" s="55"/>
      <c r="H7" s="55"/>
      <c r="I7" s="55"/>
      <c r="J7" s="55"/>
      <c r="K7" s="138"/>
      <c r="L7" s="136"/>
      <c r="M7" s="159"/>
      <c r="N7" s="136"/>
      <c r="O7" s="137"/>
    </row>
    <row r="8" spans="1:15" ht="16.2" thickBot="1" x14ac:dyDescent="0.35">
      <c r="A8" s="376" t="s">
        <v>4</v>
      </c>
      <c r="B8" s="377"/>
      <c r="C8" s="67"/>
      <c r="D8" s="55"/>
      <c r="E8" s="381">
        <v>5000</v>
      </c>
      <c r="F8" s="379"/>
      <c r="G8" s="55"/>
      <c r="H8" s="55"/>
      <c r="I8" s="55"/>
      <c r="J8" s="55"/>
      <c r="K8" s="138"/>
      <c r="L8" s="140"/>
      <c r="M8" s="159"/>
      <c r="N8" s="136"/>
      <c r="O8" s="137"/>
    </row>
    <row r="9" spans="1:15" ht="16.2" thickBot="1" x14ac:dyDescent="0.35">
      <c r="A9" s="63"/>
      <c r="B9" s="68"/>
      <c r="C9" s="67"/>
      <c r="D9" s="55"/>
      <c r="E9" s="66"/>
      <c r="F9" s="66"/>
      <c r="G9" s="55"/>
      <c r="H9" s="55"/>
      <c r="I9" s="55"/>
      <c r="J9" s="55"/>
      <c r="K9" s="138"/>
      <c r="L9" s="136"/>
      <c r="M9" s="159"/>
      <c r="N9" s="136"/>
      <c r="O9" s="137"/>
    </row>
    <row r="10" spans="1:15" ht="16.2" thickBot="1" x14ac:dyDescent="0.35">
      <c r="A10" s="376" t="s">
        <v>5</v>
      </c>
      <c r="B10" s="377"/>
      <c r="C10" s="55"/>
      <c r="D10" s="55"/>
      <c r="E10" s="381">
        <f>E6+E8</f>
        <v>5900</v>
      </c>
      <c r="F10" s="379"/>
      <c r="G10" s="55"/>
      <c r="H10" s="55"/>
      <c r="I10" s="55"/>
      <c r="J10" s="55"/>
      <c r="K10" s="138"/>
      <c r="L10" s="136"/>
      <c r="M10" s="159"/>
      <c r="N10" s="136"/>
      <c r="O10" s="137"/>
    </row>
    <row r="11" spans="1:15" ht="16.2" thickBot="1" x14ac:dyDescent="0.35">
      <c r="A11" s="63"/>
      <c r="B11" s="55"/>
      <c r="C11" s="55"/>
      <c r="D11" s="55"/>
      <c r="E11" s="55"/>
      <c r="F11" s="55"/>
      <c r="G11" s="55"/>
      <c r="H11" s="55"/>
      <c r="I11" s="55"/>
      <c r="J11" s="55"/>
      <c r="K11" s="138"/>
      <c r="L11" s="136"/>
      <c r="M11" s="139"/>
      <c r="N11" s="138"/>
      <c r="O11" s="137"/>
    </row>
    <row r="12" spans="1:15" ht="16.2" thickBot="1" x14ac:dyDescent="0.35">
      <c r="A12" s="376" t="s">
        <v>6</v>
      </c>
      <c r="B12" s="377"/>
      <c r="C12" s="67">
        <v>0.06</v>
      </c>
      <c r="D12" s="55"/>
      <c r="E12" s="378">
        <f>E10*C12</f>
        <v>354</v>
      </c>
      <c r="F12" s="383"/>
      <c r="G12" s="55"/>
      <c r="H12" s="55"/>
      <c r="I12" s="55"/>
      <c r="J12" s="55"/>
      <c r="K12" s="138"/>
      <c r="L12" s="136"/>
      <c r="M12" s="139"/>
      <c r="N12" s="138"/>
      <c r="O12" s="137"/>
    </row>
    <row r="13" spans="1:15" ht="16.2" thickBot="1" x14ac:dyDescent="0.35">
      <c r="A13" s="63"/>
      <c r="B13" s="55"/>
      <c r="C13" s="55"/>
      <c r="D13" s="55"/>
      <c r="E13" s="69"/>
      <c r="F13" s="69"/>
      <c r="G13" s="55"/>
      <c r="H13" s="55"/>
      <c r="I13" s="55"/>
      <c r="J13" s="55"/>
      <c r="K13" s="138"/>
      <c r="L13" s="136"/>
      <c r="M13" s="139"/>
      <c r="N13" s="138"/>
      <c r="O13" s="137"/>
    </row>
    <row r="14" spans="1:15" ht="16.2" thickBot="1" x14ac:dyDescent="0.35">
      <c r="A14" s="376" t="s">
        <v>7</v>
      </c>
      <c r="B14" s="377"/>
      <c r="C14" s="55"/>
      <c r="D14" s="55"/>
      <c r="E14" s="381">
        <f>E10-E12</f>
        <v>5546</v>
      </c>
      <c r="F14" s="379"/>
      <c r="G14" s="55"/>
      <c r="H14" s="55"/>
      <c r="I14" s="55"/>
      <c r="J14" s="55"/>
      <c r="K14" s="138"/>
      <c r="L14" s="136"/>
      <c r="M14" s="136"/>
      <c r="N14" s="135"/>
      <c r="O14" s="137"/>
    </row>
    <row r="15" spans="1:15" ht="15.6" x14ac:dyDescent="0.3">
      <c r="A15" s="63"/>
      <c r="B15" s="55"/>
      <c r="C15" s="55"/>
      <c r="D15" s="55"/>
      <c r="E15" s="55"/>
      <c r="F15" s="55"/>
      <c r="G15" s="55"/>
      <c r="H15" s="55"/>
      <c r="I15" s="55"/>
      <c r="J15" s="55"/>
      <c r="K15" s="135"/>
      <c r="L15" s="136"/>
      <c r="M15" s="135"/>
      <c r="N15" s="135"/>
      <c r="O15" s="137"/>
    </row>
    <row r="16" spans="1:15" ht="15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55"/>
      <c r="K16" s="55"/>
      <c r="L16" s="55"/>
      <c r="M16" s="55"/>
      <c r="N16" s="55"/>
      <c r="O16" s="55"/>
    </row>
    <row r="17" spans="1:16" ht="15" x14ac:dyDescent="0.25">
      <c r="A17" s="70" t="s">
        <v>47</v>
      </c>
      <c r="B17" s="55"/>
      <c r="C17" s="55"/>
      <c r="D17" s="55"/>
      <c r="E17" s="55"/>
      <c r="F17" s="70" t="s">
        <v>8</v>
      </c>
      <c r="G17" s="55"/>
      <c r="H17" s="55"/>
      <c r="I17" s="55"/>
      <c r="J17" s="55"/>
      <c r="K17" s="70" t="s">
        <v>9</v>
      </c>
      <c r="L17" s="55"/>
      <c r="M17" s="55"/>
      <c r="N17" s="55"/>
      <c r="O17" s="55"/>
    </row>
    <row r="18" spans="1:16" s="71" customFormat="1" ht="17.399999999999999" x14ac:dyDescent="0.3">
      <c r="B18" s="71">
        <f>E14</f>
        <v>5546</v>
      </c>
      <c r="G18" s="71">
        <v>0</v>
      </c>
      <c r="L18" s="71">
        <v>0</v>
      </c>
      <c r="P18" s="71">
        <f>SUM(A18:M18)</f>
        <v>5546</v>
      </c>
    </row>
    <row r="19" spans="1:16" ht="1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6" s="97" customFormat="1" ht="30" x14ac:dyDescent="0.25">
      <c r="A20" s="57" t="s">
        <v>10</v>
      </c>
      <c r="B20" s="57" t="s">
        <v>11</v>
      </c>
      <c r="C20" s="57" t="s">
        <v>53</v>
      </c>
      <c r="D20" s="58" t="s">
        <v>13</v>
      </c>
      <c r="E20" s="57" t="s">
        <v>14</v>
      </c>
      <c r="F20" s="57" t="s">
        <v>10</v>
      </c>
      <c r="G20" s="57" t="s">
        <v>11</v>
      </c>
      <c r="H20" s="57" t="s">
        <v>12</v>
      </c>
      <c r="I20" s="58" t="s">
        <v>13</v>
      </c>
      <c r="J20" s="57" t="s">
        <v>14</v>
      </c>
      <c r="K20" s="57" t="s">
        <v>10</v>
      </c>
      <c r="L20" s="57" t="s">
        <v>11</v>
      </c>
      <c r="M20" s="57" t="s">
        <v>12</v>
      </c>
      <c r="N20" s="58" t="s">
        <v>13</v>
      </c>
      <c r="O20" s="57" t="s">
        <v>14</v>
      </c>
    </row>
    <row r="21" spans="1:16" s="242" customFormat="1" ht="22.8" x14ac:dyDescent="0.25">
      <c r="A21" s="254">
        <v>1</v>
      </c>
      <c r="B21" s="408" t="s">
        <v>190</v>
      </c>
      <c r="C21" s="255">
        <v>80</v>
      </c>
      <c r="D21" s="223">
        <v>1276</v>
      </c>
      <c r="E21" s="239"/>
      <c r="F21" s="237">
        <v>1</v>
      </c>
      <c r="G21" s="256"/>
      <c r="H21" s="257"/>
      <c r="I21" s="258"/>
      <c r="J21" s="239"/>
      <c r="K21" s="237">
        <v>1</v>
      </c>
      <c r="L21" s="256"/>
      <c r="M21" s="257"/>
      <c r="N21" s="258"/>
      <c r="O21" s="239"/>
    </row>
    <row r="22" spans="1:16" s="242" customFormat="1" ht="22.8" x14ac:dyDescent="0.25">
      <c r="A22" s="259">
        <f>A21+1</f>
        <v>2</v>
      </c>
      <c r="B22" s="408" t="s">
        <v>191</v>
      </c>
      <c r="C22" s="214">
        <v>74</v>
      </c>
      <c r="D22" s="223">
        <v>1109</v>
      </c>
      <c r="E22" s="245"/>
      <c r="F22" s="243">
        <v>2</v>
      </c>
      <c r="G22" s="260"/>
      <c r="H22" s="261"/>
      <c r="I22" s="262"/>
      <c r="J22" s="245"/>
      <c r="K22" s="243">
        <v>2</v>
      </c>
      <c r="L22" s="260"/>
      <c r="M22" s="261"/>
      <c r="N22" s="262"/>
      <c r="O22" s="245"/>
    </row>
    <row r="23" spans="1:16" s="242" customFormat="1" ht="22.8" x14ac:dyDescent="0.25">
      <c r="A23" s="259">
        <f t="shared" ref="A23:A32" si="0">A22+1</f>
        <v>3</v>
      </c>
      <c r="B23" s="89" t="s">
        <v>192</v>
      </c>
      <c r="C23" s="214"/>
      <c r="D23" s="223">
        <v>1580</v>
      </c>
      <c r="E23" s="245"/>
      <c r="F23" s="243">
        <v>3</v>
      </c>
      <c r="G23" s="260"/>
      <c r="H23" s="261"/>
      <c r="I23" s="262"/>
      <c r="J23" s="245"/>
      <c r="K23" s="243">
        <v>3</v>
      </c>
      <c r="L23" s="260"/>
      <c r="M23" s="261"/>
      <c r="N23" s="262"/>
      <c r="O23" s="245"/>
    </row>
    <row r="24" spans="1:16" s="242" customFormat="1" ht="22.8" x14ac:dyDescent="0.25">
      <c r="A24" s="259">
        <f t="shared" si="0"/>
        <v>4</v>
      </c>
      <c r="B24" s="89" t="s">
        <v>135</v>
      </c>
      <c r="C24" s="214"/>
      <c r="D24" s="223">
        <v>1581</v>
      </c>
      <c r="E24" s="263"/>
      <c r="F24" s="243">
        <v>4</v>
      </c>
      <c r="G24" s="260"/>
      <c r="H24" s="261"/>
      <c r="I24" s="262"/>
      <c r="J24" s="245"/>
      <c r="K24" s="243">
        <v>4</v>
      </c>
      <c r="L24" s="260"/>
      <c r="M24" s="261"/>
      <c r="N24" s="262"/>
      <c r="O24" s="245"/>
    </row>
    <row r="25" spans="1:16" s="242" customFormat="1" ht="22.8" x14ac:dyDescent="0.25">
      <c r="A25" s="259">
        <f t="shared" si="0"/>
        <v>5</v>
      </c>
      <c r="B25" s="90"/>
      <c r="C25" s="214"/>
      <c r="D25" s="141"/>
      <c r="E25" s="263"/>
      <c r="F25" s="243">
        <v>5</v>
      </c>
      <c r="G25" s="260"/>
      <c r="H25" s="261"/>
      <c r="I25" s="248"/>
      <c r="J25" s="245"/>
      <c r="K25" s="243">
        <v>5</v>
      </c>
      <c r="L25" s="260"/>
      <c r="M25" s="261"/>
      <c r="N25" s="262"/>
      <c r="O25" s="245"/>
    </row>
    <row r="26" spans="1:16" s="242" customFormat="1" ht="22.8" x14ac:dyDescent="0.25">
      <c r="A26" s="259">
        <f t="shared" si="0"/>
        <v>6</v>
      </c>
      <c r="B26" s="90"/>
      <c r="C26" s="214"/>
      <c r="D26" s="141"/>
      <c r="E26" s="264"/>
      <c r="F26" s="243">
        <v>6</v>
      </c>
      <c r="G26" s="260"/>
      <c r="H26" s="261"/>
      <c r="I26" s="248"/>
      <c r="J26" s="245"/>
      <c r="K26" s="243">
        <v>6</v>
      </c>
      <c r="L26" s="260"/>
      <c r="M26" s="261"/>
      <c r="N26" s="262"/>
      <c r="O26" s="245"/>
    </row>
    <row r="27" spans="1:16" s="242" customFormat="1" ht="22.8" x14ac:dyDescent="0.25">
      <c r="A27" s="259">
        <f t="shared" si="0"/>
        <v>7</v>
      </c>
      <c r="B27" s="90"/>
      <c r="C27" s="214"/>
      <c r="D27" s="141"/>
      <c r="E27" s="245"/>
      <c r="F27" s="243">
        <v>7</v>
      </c>
      <c r="G27" s="260"/>
      <c r="H27" s="261"/>
      <c r="I27" s="248"/>
      <c r="J27" s="245"/>
      <c r="K27" s="243">
        <v>7</v>
      </c>
      <c r="L27" s="260"/>
      <c r="M27" s="261"/>
      <c r="N27" s="248"/>
      <c r="O27" s="245"/>
    </row>
    <row r="28" spans="1:16" s="242" customFormat="1" ht="22.8" x14ac:dyDescent="0.25">
      <c r="A28" s="259">
        <f t="shared" si="0"/>
        <v>8</v>
      </c>
      <c r="B28" s="90"/>
      <c r="C28" s="265"/>
      <c r="D28" s="141"/>
      <c r="E28" s="245"/>
      <c r="F28" s="243">
        <v>8</v>
      </c>
      <c r="G28" s="260"/>
      <c r="H28" s="261"/>
      <c r="I28" s="248"/>
      <c r="J28" s="245"/>
      <c r="K28" s="243">
        <v>8</v>
      </c>
      <c r="L28" s="260"/>
      <c r="M28" s="261"/>
      <c r="N28" s="248"/>
      <c r="O28" s="245"/>
    </row>
    <row r="29" spans="1:16" s="242" customFormat="1" ht="22.8" x14ac:dyDescent="0.25">
      <c r="A29" s="259">
        <f t="shared" si="0"/>
        <v>9</v>
      </c>
      <c r="B29" s="130"/>
      <c r="C29" s="265"/>
      <c r="D29" s="141"/>
      <c r="E29" s="245"/>
      <c r="F29" s="243">
        <v>9</v>
      </c>
      <c r="G29" s="260"/>
      <c r="H29" s="261"/>
      <c r="I29" s="248"/>
      <c r="J29" s="245"/>
      <c r="K29" s="243">
        <v>9</v>
      </c>
      <c r="L29" s="260"/>
      <c r="M29" s="261"/>
      <c r="N29" s="248"/>
      <c r="O29" s="245"/>
    </row>
    <row r="30" spans="1:16" s="242" customFormat="1" ht="22.8" x14ac:dyDescent="0.25">
      <c r="A30" s="259">
        <f t="shared" si="0"/>
        <v>10</v>
      </c>
      <c r="B30" s="130"/>
      <c r="C30" s="265"/>
      <c r="D30" s="266"/>
      <c r="E30" s="245"/>
      <c r="F30" s="243">
        <v>10</v>
      </c>
      <c r="G30" s="260"/>
      <c r="H30" s="261"/>
      <c r="I30" s="248"/>
      <c r="J30" s="245"/>
      <c r="K30" s="243">
        <v>10</v>
      </c>
      <c r="L30" s="260"/>
      <c r="M30" s="261"/>
      <c r="N30" s="248"/>
      <c r="O30" s="245"/>
    </row>
    <row r="31" spans="1:16" s="242" customFormat="1" ht="22.8" x14ac:dyDescent="0.25">
      <c r="A31" s="259">
        <f t="shared" si="0"/>
        <v>11</v>
      </c>
      <c r="B31" s="133"/>
      <c r="C31" s="133"/>
      <c r="D31" s="142"/>
      <c r="E31" s="245"/>
      <c r="F31" s="243">
        <v>11</v>
      </c>
      <c r="G31" s="246"/>
      <c r="H31" s="246"/>
      <c r="I31" s="248"/>
      <c r="J31" s="245"/>
      <c r="K31" s="243">
        <v>11</v>
      </c>
      <c r="L31" s="246"/>
      <c r="M31" s="246"/>
      <c r="N31" s="248"/>
      <c r="O31" s="245"/>
    </row>
    <row r="32" spans="1:16" s="242" customFormat="1" ht="22.8" x14ac:dyDescent="0.25">
      <c r="A32" s="259">
        <f t="shared" si="0"/>
        <v>12</v>
      </c>
      <c r="B32" s="133"/>
      <c r="C32" s="133"/>
      <c r="D32" s="142"/>
      <c r="E32" s="245"/>
      <c r="F32" s="243">
        <v>12</v>
      </c>
      <c r="G32" s="246"/>
      <c r="H32" s="246"/>
      <c r="I32" s="248"/>
      <c r="J32" s="245"/>
      <c r="K32" s="243">
        <v>12</v>
      </c>
      <c r="L32" s="246"/>
      <c r="M32" s="246"/>
      <c r="N32" s="248"/>
      <c r="O32" s="245"/>
    </row>
    <row r="33" spans="1:16" ht="15" x14ac:dyDescent="0.25">
      <c r="D33" s="73">
        <f>SUM(D21:D32)</f>
        <v>5546</v>
      </c>
      <c r="F33" s="55"/>
      <c r="I33" s="73">
        <f>SUM(I21:I32)</f>
        <v>0</v>
      </c>
      <c r="N33" s="73">
        <f>SUM(N21:N32)</f>
        <v>0</v>
      </c>
    </row>
    <row r="34" spans="1:16" s="74" customFormat="1" ht="12.75" customHeight="1" x14ac:dyDescent="0.25">
      <c r="A34" s="375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77"/>
    </row>
    <row r="35" spans="1:16" s="74" customFormat="1" ht="12.75" customHeight="1" x14ac:dyDescent="0.25">
      <c r="A35" s="375" t="s">
        <v>15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77"/>
    </row>
    <row r="36" spans="1:16" s="74" customFormat="1" ht="12.75" customHeight="1" x14ac:dyDescent="0.25">
      <c r="A36" s="382" t="s">
        <v>81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77"/>
    </row>
    <row r="37" spans="1:16" s="74" customFormat="1" ht="12.75" customHeight="1" x14ac:dyDescent="0.25">
      <c r="A37" s="382" t="s">
        <v>84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</row>
    <row r="38" spans="1:16" s="74" customFormat="1" ht="12.75" customHeight="1" x14ac:dyDescent="0.25">
      <c r="A38" s="380" t="s">
        <v>52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77"/>
    </row>
    <row r="39" spans="1:16" s="74" customFormat="1" ht="12.75" customHeight="1" x14ac:dyDescent="0.25">
      <c r="A39" s="375" t="s">
        <v>83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</row>
    <row r="43" spans="1:16" s="363" customFormat="1" ht="13.8" x14ac:dyDescent="0.25">
      <c r="A43" s="363">
        <v>1</v>
      </c>
      <c r="B43" s="361">
        <f>E14*0.6</f>
        <v>3327.6</v>
      </c>
      <c r="C43" s="363">
        <v>1</v>
      </c>
      <c r="D43" s="361">
        <f>E14*0.4</f>
        <v>2218.4</v>
      </c>
      <c r="E43" s="363">
        <v>1</v>
      </c>
      <c r="F43" s="361">
        <f>E14*0.29</f>
        <v>1608.34</v>
      </c>
      <c r="G43" s="363">
        <v>1</v>
      </c>
      <c r="H43" s="361">
        <f>E14*0.23</f>
        <v>1275.5800000000002</v>
      </c>
    </row>
    <row r="44" spans="1:16" s="363" customFormat="1" ht="13.8" x14ac:dyDescent="0.25">
      <c r="A44" s="363">
        <v>2</v>
      </c>
      <c r="B44" s="361">
        <f>E14*0.4</f>
        <v>2218.4</v>
      </c>
      <c r="C44" s="363">
        <v>2</v>
      </c>
      <c r="D44" s="361">
        <f>E14*0.3</f>
        <v>1663.8</v>
      </c>
      <c r="E44" s="363">
        <v>2</v>
      </c>
      <c r="F44" s="361">
        <f>E14*0.24</f>
        <v>1331.04</v>
      </c>
      <c r="G44" s="363">
        <v>2</v>
      </c>
      <c r="H44" s="361">
        <f>E14*0.2</f>
        <v>1109.2</v>
      </c>
    </row>
    <row r="45" spans="1:16" s="363" customFormat="1" ht="13.8" x14ac:dyDescent="0.25">
      <c r="C45" s="363">
        <v>3</v>
      </c>
      <c r="D45" s="361">
        <f>E14*0.2</f>
        <v>1109.2</v>
      </c>
      <c r="E45" s="363">
        <v>3</v>
      </c>
      <c r="F45" s="361">
        <f>E14*0.19</f>
        <v>1053.74</v>
      </c>
      <c r="G45" s="363">
        <v>3</v>
      </c>
      <c r="H45" s="361">
        <f>E14*0.17</f>
        <v>942.82</v>
      </c>
    </row>
    <row r="46" spans="1:16" s="363" customFormat="1" ht="13.8" x14ac:dyDescent="0.25">
      <c r="B46" s="361">
        <f>SUM(B43:B44)</f>
        <v>5546</v>
      </c>
      <c r="C46" s="363">
        <v>4</v>
      </c>
      <c r="D46" s="361">
        <f>E14*0.1</f>
        <v>554.6</v>
      </c>
      <c r="E46" s="363">
        <v>4</v>
      </c>
      <c r="F46" s="361">
        <f>E14*0.14</f>
        <v>776.44</v>
      </c>
      <c r="G46" s="363">
        <v>4</v>
      </c>
      <c r="H46" s="361">
        <f>E14*0.14</f>
        <v>776.44</v>
      </c>
    </row>
    <row r="47" spans="1:16" s="363" customFormat="1" ht="13.8" x14ac:dyDescent="0.25">
      <c r="E47" s="363">
        <v>5</v>
      </c>
      <c r="F47" s="361">
        <f>E14*0.09</f>
        <v>499.14</v>
      </c>
      <c r="G47" s="363">
        <v>5</v>
      </c>
      <c r="H47" s="361">
        <f>E14*0.11</f>
        <v>610.06000000000006</v>
      </c>
    </row>
    <row r="48" spans="1:16" s="363" customFormat="1" ht="13.8" x14ac:dyDescent="0.25">
      <c r="D48" s="361">
        <f>SUM(D43:D46)</f>
        <v>5546</v>
      </c>
      <c r="E48" s="363">
        <v>6</v>
      </c>
      <c r="F48" s="361">
        <f>E14*0.05</f>
        <v>277.3</v>
      </c>
      <c r="G48" s="363">
        <v>6</v>
      </c>
      <c r="H48" s="361">
        <f>E14*0.08</f>
        <v>443.68</v>
      </c>
    </row>
    <row r="49" spans="2:8" s="363" customFormat="1" ht="13.8" x14ac:dyDescent="0.25">
      <c r="B49" s="362"/>
      <c r="G49" s="363">
        <v>7</v>
      </c>
      <c r="H49" s="361">
        <f>E14*0.05</f>
        <v>277.3</v>
      </c>
    </row>
    <row r="50" spans="2:8" s="363" customFormat="1" ht="13.8" x14ac:dyDescent="0.25">
      <c r="B50" s="362"/>
      <c r="F50" s="361">
        <f>SUM(F43:F48)</f>
        <v>5546</v>
      </c>
      <c r="G50" s="363">
        <v>8</v>
      </c>
      <c r="H50" s="361">
        <f>E14*0.02</f>
        <v>110.92</v>
      </c>
    </row>
    <row r="51" spans="2:8" s="363" customFormat="1" ht="13.8" x14ac:dyDescent="0.25">
      <c r="B51" s="362"/>
    </row>
    <row r="52" spans="2:8" s="363" customFormat="1" ht="13.8" x14ac:dyDescent="0.25">
      <c r="B52" s="362"/>
      <c r="H52" s="361">
        <f>SUM(H43:H50)</f>
        <v>5546.0000000000018</v>
      </c>
    </row>
    <row r="53" spans="2:8" s="363" customFormat="1" ht="13.8" x14ac:dyDescent="0.25"/>
    <row r="54" spans="2:8" s="363" customFormat="1" ht="13.8" x14ac:dyDescent="0.25"/>
    <row r="55" spans="2:8" s="363" customFormat="1" ht="13.8" x14ac:dyDescent="0.25"/>
    <row r="56" spans="2:8" s="363" customFormat="1" ht="13.8" x14ac:dyDescent="0.25"/>
    <row r="57" spans="2:8" s="363" customFormat="1" ht="13.8" x14ac:dyDescent="0.25"/>
  </sheetData>
  <mergeCells count="21">
    <mergeCell ref="A37:O37"/>
    <mergeCell ref="A38:O38"/>
    <mergeCell ref="A39:O39"/>
    <mergeCell ref="A14:B14"/>
    <mergeCell ref="E14:F14"/>
    <mergeCell ref="A34:O34"/>
    <mergeCell ref="A35:O35"/>
    <mergeCell ref="A36:O36"/>
    <mergeCell ref="A12:B12"/>
    <mergeCell ref="E12:F12"/>
    <mergeCell ref="A3:B3"/>
    <mergeCell ref="A5:B5"/>
    <mergeCell ref="A6:B6"/>
    <mergeCell ref="E6:F6"/>
    <mergeCell ref="A8:B8"/>
    <mergeCell ref="E8:F8"/>
    <mergeCell ref="M1:O1"/>
    <mergeCell ref="A1:B1"/>
    <mergeCell ref="C1:H1"/>
    <mergeCell ref="A10:B10"/>
    <mergeCell ref="E10:F10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21</vt:i4>
      </vt:variant>
    </vt:vector>
  </HeadingPairs>
  <TitlesOfParts>
    <vt:vector size="39" baseType="lpstr">
      <vt:lpstr>All Indian Rodeo</vt:lpstr>
      <vt:lpstr>Bareback</vt:lpstr>
      <vt:lpstr>Steer Wrestling</vt:lpstr>
      <vt:lpstr>Saddle Bronc</vt:lpstr>
      <vt:lpstr>Tie Down</vt:lpstr>
      <vt:lpstr>Breakaway</vt:lpstr>
      <vt:lpstr>Open Teams</vt:lpstr>
      <vt:lpstr>Barrel Racing</vt:lpstr>
      <vt:lpstr>Bull Riding</vt:lpstr>
      <vt:lpstr>Jr. Barrel Racing</vt:lpstr>
      <vt:lpstr>Jr. Breakaway</vt:lpstr>
      <vt:lpstr>Sr. Team Roping</vt:lpstr>
      <vt:lpstr>Sr. Breakaway</vt:lpstr>
      <vt:lpstr>Jr. Bull Riding</vt:lpstr>
      <vt:lpstr>RESULTS</vt:lpstr>
      <vt:lpstr>STOCK FEES</vt:lpstr>
      <vt:lpstr>JUDGES.TIMERSCES.PAY</vt:lpstr>
      <vt:lpstr>Sanction Fee</vt:lpstr>
      <vt:lpstr>'All Indian Rodeo'!Print_Area</vt:lpstr>
      <vt:lpstr>Bareback!Print_Area</vt:lpstr>
      <vt:lpstr>'Barrel Racing'!Print_Area</vt:lpstr>
      <vt:lpstr>Breakaway!Print_Area</vt:lpstr>
      <vt:lpstr>'Bull Riding'!Print_Area</vt:lpstr>
      <vt:lpstr>'Jr. Barrel Racing'!Print_Area</vt:lpstr>
      <vt:lpstr>'Jr. Breakaway'!Print_Area</vt:lpstr>
      <vt:lpstr>'Jr. Bull Riding'!Print_Area</vt:lpstr>
      <vt:lpstr>JUDGES.TIMERSCES.PAY!Print_Area</vt:lpstr>
      <vt:lpstr>'Open Teams'!Print_Area</vt:lpstr>
      <vt:lpstr>'Saddle Bronc'!Print_Area</vt:lpstr>
      <vt:lpstr>'Sanction Fee'!Print_Area</vt:lpstr>
      <vt:lpstr>'Sr. Breakaway'!Print_Area</vt:lpstr>
      <vt:lpstr>'Sr. Team Roping'!Print_Area</vt:lpstr>
      <vt:lpstr>'Steer Wrestling'!Print_Area</vt:lpstr>
      <vt:lpstr>'STOCK FEES'!Print_Area</vt:lpstr>
      <vt:lpstr>'Tie Down'!Print_Area</vt:lpstr>
      <vt:lpstr>'All Indian Rodeo'!Print_Titles</vt:lpstr>
      <vt:lpstr>JUDGES.TIMERSCES.PAY!Print_Titles</vt:lpstr>
      <vt:lpstr>'Sanction Fee'!Print_Titles</vt:lpstr>
      <vt:lpstr>'STOCK FEES'!Print_Titles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Reddy, Amanda Marie (IHS/ABR/RBH)</cp:lastModifiedBy>
  <cp:lastPrinted>2023-02-12T21:07:28Z</cp:lastPrinted>
  <dcterms:created xsi:type="dcterms:W3CDTF">2014-03-21T02:23:38Z</dcterms:created>
  <dcterms:modified xsi:type="dcterms:W3CDTF">2023-02-12T21:09:18Z</dcterms:modified>
</cp:coreProperties>
</file>